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activeTab="5"/>
  </bookViews>
  <sheets>
    <sheet name="ДНЗ" sheetId="1" r:id="rId1"/>
    <sheet name="ЗНЗ " sheetId="2" r:id="rId2"/>
    <sheet name="птнз " sheetId="3" r:id="rId3"/>
    <sheet name="Позашкільні" sheetId="4" r:id="rId4"/>
    <sheet name="власні надходження" sheetId="5" r:id="rId5"/>
    <sheet name="інші видатки" sheetId="6" r:id="rId6"/>
  </sheets>
  <definedNames>
    <definedName name="_xlnm.Print_Area" localSheetId="0">'ДНЗ'!$A$1:$M$60</definedName>
    <definedName name="_xlnm.Print_Area" localSheetId="1">'ЗНЗ '!$A$1:$O$54</definedName>
    <definedName name="_xlnm.Print_Area" localSheetId="2">'птнз '!$A$1:$M$14</definedName>
  </definedNames>
  <calcPr fullCalcOnLoad="1"/>
</workbook>
</file>

<file path=xl/comments1.xml><?xml version="1.0" encoding="utf-8"?>
<comments xmlns="http://schemas.openxmlformats.org/spreadsheetml/2006/main">
  <authors>
    <author>computer</author>
  </authors>
  <commentList>
    <comment ref="M4" authorId="0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3132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форма 4.3</t>
        </r>
      </text>
    </comment>
    <comment ref="E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Місцевий б-т+субвенція</t>
        </r>
      </text>
    </comment>
  </commentList>
</comments>
</file>

<file path=xl/comments5.xml><?xml version="1.0" encoding="utf-8"?>
<comments xmlns="http://schemas.openxmlformats.org/spreadsheetml/2006/main">
  <authors>
    <author>computer</author>
  </authors>
  <commentList>
    <comment ref="B4" authorId="0">
      <text>
        <r>
          <rPr>
            <b/>
            <sz val="8"/>
            <rFont val="Tahoma"/>
            <family val="2"/>
          </rPr>
          <t>computer:</t>
        </r>
        <r>
          <rPr>
            <sz val="8"/>
            <rFont val="Tahoma"/>
            <family val="2"/>
          </rPr>
          <t xml:space="preserve">
касові видатки з форми 4-1 та 4-2</t>
        </r>
      </text>
    </comment>
  </commentList>
</comments>
</file>

<file path=xl/sharedStrings.xml><?xml version="1.0" encoding="utf-8"?>
<sst xmlns="http://schemas.openxmlformats.org/spreadsheetml/2006/main" count="218" uniqueCount="180">
  <si>
    <t>ДНЗ №1</t>
  </si>
  <si>
    <t>ДНЗ №2</t>
  </si>
  <si>
    <t>ДНЗ №3</t>
  </si>
  <si>
    <t>ДНЗ №4</t>
  </si>
  <si>
    <t>ДНЗ №5</t>
  </si>
  <si>
    <t>ДНЗ №6</t>
  </si>
  <si>
    <t>ДНЗ №7</t>
  </si>
  <si>
    <t>ДНЗ №8</t>
  </si>
  <si>
    <t>ДНЗ №9</t>
  </si>
  <si>
    <t>ДНЗ №10</t>
  </si>
  <si>
    <t>ДНЗ №11</t>
  </si>
  <si>
    <t>ДНЗ №12</t>
  </si>
  <si>
    <t>ДНЗ №14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</si>
  <si>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</si>
  <si>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</si>
  <si>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</si>
  <si>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</si>
  <si>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</si>
  <si>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</si>
  <si>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</si>
  <si>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ДНЗ №22</t>
  </si>
  <si>
    <t>ДНЗ №23</t>
  </si>
  <si>
    <t>ДНЗ №24</t>
  </si>
  <si>
    <t>ДНЗ №25</t>
  </si>
  <si>
    <t>ДНЗ №26</t>
  </si>
  <si>
    <t>ДНЗ №27</t>
  </si>
  <si>
    <t>ДНЗ №28</t>
  </si>
  <si>
    <t>ДНЗ №29</t>
  </si>
  <si>
    <t>ДНЗ №30</t>
  </si>
  <si>
    <t>ДНЗ №31</t>
  </si>
  <si>
    <t>ДНЗ №32</t>
  </si>
  <si>
    <t>ДНЗ №33</t>
  </si>
  <si>
    <t>ДНЗ №34</t>
  </si>
  <si>
    <t>ДНЗ №35</t>
  </si>
  <si>
    <t>ДНЗ №36</t>
  </si>
  <si>
    <t>ДНЗ №37</t>
  </si>
  <si>
    <t>ДНЗ №38</t>
  </si>
  <si>
    <t>ДНЗ №39</t>
  </si>
  <si>
    <t>ДНЗ №40</t>
  </si>
  <si>
    <t>ДНЗ №41</t>
  </si>
  <si>
    <t>ДНЗ №43</t>
  </si>
  <si>
    <t>ДНЗ №44</t>
  </si>
  <si>
    <t>ДНЗ №45</t>
  </si>
  <si>
    <t>ДНЗ №46</t>
  </si>
  <si>
    <t>ДНЗ №47</t>
  </si>
  <si>
    <t>ДНЗ №48</t>
  </si>
  <si>
    <t>ДНЗ №49</t>
  </si>
  <si>
    <t>ДНЗ №50</t>
  </si>
  <si>
    <t>ДНЗ №52</t>
  </si>
  <si>
    <t>ДНЗ №53</t>
  </si>
  <si>
    <t>Д/с 4</t>
  </si>
  <si>
    <t>ЗНЗ №1</t>
  </si>
  <si>
    <t>ЗНЗ №3</t>
  </si>
  <si>
    <t>ЗНЗ №4</t>
  </si>
  <si>
    <t>ЗНЗ №8</t>
  </si>
  <si>
    <t>ЗНЗ №10</t>
  </si>
  <si>
    <t>ЗНЗ №16</t>
  </si>
  <si>
    <t>ЗНЗ №20</t>
  </si>
  <si>
    <t>ЗНЗ №25</t>
  </si>
  <si>
    <t>ЗНЗ №28</t>
  </si>
  <si>
    <t>ЗНЗ №30</t>
  </si>
  <si>
    <t>ЗНЗ №31</t>
  </si>
  <si>
    <t>ЗНЗ №33</t>
  </si>
  <si>
    <t>ЗНЗ №37</t>
  </si>
  <si>
    <t>ЗНЗ №38</t>
  </si>
  <si>
    <t>Гімназія № 1</t>
  </si>
  <si>
    <t>Гімназія № 2</t>
  </si>
  <si>
    <t>Гімназія № 3</t>
  </si>
  <si>
    <t>Гімназія № 4</t>
  </si>
  <si>
    <t>Гімназія № 5</t>
  </si>
  <si>
    <t>Гімназія № 6</t>
  </si>
  <si>
    <t>Ліцей №1</t>
  </si>
  <si>
    <t>Ліцей №2</t>
  </si>
  <si>
    <t>Ліцей №3</t>
  </si>
  <si>
    <t>Ліцей №4</t>
  </si>
  <si>
    <t>Міський центр науково-технічної творчості учнівської молоді</t>
  </si>
  <si>
    <t>Центр дитячої та юнацької творчості</t>
  </si>
  <si>
    <t>Фольклорний театр-студія "Гердан"</t>
  </si>
  <si>
    <t>Міський центр еколого-натуралістичної творчості учнівської молоді</t>
  </si>
  <si>
    <t>інші поточні видатки</t>
  </si>
  <si>
    <t>Військово-спортивний ліцей-інтернат</t>
  </si>
  <si>
    <t>Міський палац дітей та юнацтва</t>
  </si>
  <si>
    <t>видатки споживання</t>
  </si>
  <si>
    <t>заробітна плата з нарахуваннями</t>
  </si>
  <si>
    <t>комунальні послуги та енергоносії</t>
  </si>
  <si>
    <t>продукти харчування</t>
  </si>
  <si>
    <t>Напрямок використання</t>
  </si>
  <si>
    <t>Штатна чисельність працівників</t>
  </si>
  <si>
    <t>Кількість груп</t>
  </si>
  <si>
    <t>Кількість дітей</t>
  </si>
  <si>
    <t>Кількість груп в НВК</t>
  </si>
  <si>
    <t>Кількість дітей дошкільного віку</t>
  </si>
  <si>
    <t>Видатки з міського бюджету, тис.грн.</t>
  </si>
  <si>
    <t>Назва закладу</t>
  </si>
  <si>
    <t>Централізована бухгалтерія</t>
  </si>
  <si>
    <t>Логопедичні пункти</t>
  </si>
  <si>
    <t>Апарат управління</t>
  </si>
  <si>
    <t>Господарська група</t>
  </si>
  <si>
    <t>Кількість класів</t>
  </si>
  <si>
    <t>Кількість гуртків</t>
  </si>
  <si>
    <t>Видатки всього</t>
  </si>
  <si>
    <t>капітальні видатки</t>
  </si>
  <si>
    <t>Видатки загального фонду, тис. грн.</t>
  </si>
  <si>
    <t>Надання допомоги дітям-сиротам</t>
  </si>
  <si>
    <t>тис. грн.</t>
  </si>
  <si>
    <t>Наіменування</t>
  </si>
  <si>
    <t xml:space="preserve">Видатки всього </t>
  </si>
  <si>
    <t>в тому числі:</t>
  </si>
  <si>
    <t>Дошкільні навчальні заклади</t>
  </si>
  <si>
    <t>Загальноосвітні школи</t>
  </si>
  <si>
    <t>Видатки спеціального фонду бюджету за рахунок бюджету розвитку, тис. грн.</t>
  </si>
  <si>
    <t>придбання обладнання</t>
  </si>
  <si>
    <t>капітальний ремонт, реконструкція, будівництво</t>
  </si>
  <si>
    <t>Загальний фонд</t>
  </si>
  <si>
    <t>Спеціальний фонд</t>
  </si>
  <si>
    <t>Інші видатки</t>
  </si>
  <si>
    <t>НВК "Лідер"</t>
  </si>
  <si>
    <t>ДНЗ №42</t>
  </si>
  <si>
    <t>Клуб юних техніків ім. Л.К. Каденюка</t>
  </si>
  <si>
    <t>Інклюзивно-ресурсний центр</t>
  </si>
  <si>
    <t xml:space="preserve">заробітна плата з нарахуваннями </t>
  </si>
  <si>
    <t xml:space="preserve">комунальні послуги та енергоносії </t>
  </si>
  <si>
    <t xml:space="preserve">продукти харчування </t>
  </si>
  <si>
    <t xml:space="preserve">інші поточні видатки </t>
  </si>
  <si>
    <t xml:space="preserve">придбання обладнання </t>
  </si>
  <si>
    <t xml:space="preserve">капітальний ремонт, реконструкція, будівництво </t>
  </si>
  <si>
    <t xml:space="preserve">Будинок творчості дітей та юнацтва </t>
  </si>
  <si>
    <t>ДНЗ №54</t>
  </si>
  <si>
    <t>Професійно-технічні навчальні заклади</t>
  </si>
  <si>
    <t>Видатки всього, тис.грн.</t>
  </si>
  <si>
    <t>Видатки загального фонду</t>
  </si>
  <si>
    <t>стипендії</t>
  </si>
  <si>
    <t>Вище професійне училище № 3 м.Чернівці</t>
  </si>
  <si>
    <t>Вище професійне художнє училище № 5 м.Чернівці</t>
  </si>
  <si>
    <t>Державний професійно-технічний навчальний заклад "Чернівецький професійний ліцей автомобільного сервісу"</t>
  </si>
  <si>
    <t>Державний професійно-технічний навчальний заклад "Чернівецький професійний машинобудівний ліцей"</t>
  </si>
  <si>
    <t>Державний професійно-технічний навчальний заклад "Чернівецький професійний ліцей сфери послуг"</t>
  </si>
  <si>
    <t>Державний професійно-технічний навчальний заклад "Чернівецький професійний ліцей залізничного транспорту"</t>
  </si>
  <si>
    <t>Чернівецьке вище професійне училище радіоелектроніки</t>
  </si>
  <si>
    <t>Державний професійно-технічний навчальний заклад "Чернівецький професійний будівельний ліцей"</t>
  </si>
  <si>
    <t>Професійно-технічне училище № 8 м.Чернівці</t>
  </si>
  <si>
    <t>Чернівецьке вище комерційне училище Київського національного торговельно-економічного університету</t>
  </si>
  <si>
    <t>Гармонія</t>
  </si>
  <si>
    <t>Соломон</t>
  </si>
  <si>
    <t>Надія</t>
  </si>
  <si>
    <t>Коровійський ДНЗ</t>
  </si>
  <si>
    <t>НВК Чорнівка</t>
  </si>
  <si>
    <t>Штатна чисельність працівників, од.</t>
  </si>
  <si>
    <t>Кількість учнів, чол.</t>
  </si>
  <si>
    <t>заробітна плата з нараху-ваннями</t>
  </si>
  <si>
    <t>Надання державної підтримки особам з особливими освітніми потребами</t>
  </si>
  <si>
    <t xml:space="preserve"> Інформація про використання коштів бюджету за I-й квартал 2022 року                  Професійно-технічні навчальні заклади</t>
  </si>
  <si>
    <t>Видатки за рахунок власних надходжень бюджетних установ (спеціальний фонд) за  I- й квартал 2022 року</t>
  </si>
  <si>
    <t>Інформація про використання коштів бюджету за І квартал 2022  року           Загальна середня освіта</t>
  </si>
  <si>
    <t>Ліцей № 5</t>
  </si>
  <si>
    <t>Ліцей № 6</t>
  </si>
  <si>
    <t>Ліцей № 7</t>
  </si>
  <si>
    <t>Ліцей № 8</t>
  </si>
  <si>
    <t>Ліцей № 9</t>
  </si>
  <si>
    <t>Ліцей № 10</t>
  </si>
  <si>
    <t>Ліцей № 11</t>
  </si>
  <si>
    <t>Ліцей №12</t>
  </si>
  <si>
    <t>Ліцей № 13</t>
  </si>
  <si>
    <t>Ліцей № 14</t>
  </si>
  <si>
    <t>Ліцей № 15</t>
  </si>
  <si>
    <t>Ліцей №16</t>
  </si>
  <si>
    <t>Ліцей № 17</t>
  </si>
  <si>
    <t>Ліцей № 18</t>
  </si>
  <si>
    <t>Ліцей № 19</t>
  </si>
  <si>
    <t>Ліцей № 20</t>
  </si>
  <si>
    <t>Ліцей № 21</t>
  </si>
  <si>
    <t>Коровійський ліцей</t>
  </si>
  <si>
    <t>Глорія</t>
  </si>
  <si>
    <t xml:space="preserve">Інформація про використання коштів бюджету за I-й квартал 2022 року        Дошкільна освіта  </t>
  </si>
  <si>
    <t xml:space="preserve">Інформація про використання коштів бюджету за I-й квартал 2022 року </t>
  </si>
  <si>
    <t>Інформація про використання коштів бюджету за I-й квартал 2022 року  Позашкільна освіта</t>
  </si>
  <si>
    <t>Видатки місцевого бюджету, тис.грн.</t>
  </si>
  <si>
    <t>ЗДО  №51</t>
  </si>
  <si>
    <t>Інклюзивно-ресурсні центри</t>
  </si>
  <si>
    <t>Міський центр професійного розвитку педагогічних працівників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</si>
</sst>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"/>
    <numFmt numFmtId="197" formatCode="0.0000"/>
    <numFmt numFmtId="198" formatCode="0.000"/>
    <numFmt numFmtId="199" formatCode="0.0"/>
    <numFmt numFmtId="200" formatCode="#,##0.0"/>
    <numFmt numFmtId="201" formatCode="#,##0.000"/>
    <numFmt numFmtId="202" formatCode="#,##0.0&quot;р.&quot;"/>
  </numFmts>
  <fonts count="5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99" fontId="6" fillId="0" borderId="10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200" fontId="7" fillId="0" borderId="0" xfId="0" applyNumberFormat="1" applyFont="1" applyFill="1" applyAlignment="1">
      <alignment horizontal="center"/>
    </xf>
    <xf numFmtId="199" fontId="7" fillId="0" borderId="10" xfId="0" applyNumberFormat="1" applyFont="1" applyFill="1" applyBorder="1" applyAlignment="1">
      <alignment horizontal="center" vertical="center" wrapText="1"/>
    </xf>
    <xf numFmtId="200" fontId="1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199" fontId="7" fillId="0" borderId="1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Alignment="1">
      <alignment horizontal="center"/>
    </xf>
    <xf numFmtId="194" fontId="6" fillId="0" borderId="13" xfId="0" applyNumberFormat="1" applyFont="1" applyBorder="1" applyAlignment="1">
      <alignment horizontal="center" vertical="center" wrapText="1"/>
    </xf>
    <xf numFmtId="194" fontId="6" fillId="0" borderId="10" xfId="0" applyNumberFormat="1" applyFont="1" applyBorder="1" applyAlignment="1">
      <alignment horizontal="center" vertical="center" wrapText="1"/>
    </xf>
    <xf numFmtId="199" fontId="0" fillId="0" borderId="0" xfId="0" applyNumberFormat="1" applyAlignment="1">
      <alignment/>
    </xf>
    <xf numFmtId="0" fontId="10" fillId="0" borderId="0" xfId="0" applyFont="1" applyFill="1" applyAlignment="1">
      <alignment/>
    </xf>
    <xf numFmtId="200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0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99" fontId="1" fillId="0" borderId="0" xfId="0" applyNumberFormat="1" applyFont="1" applyAlignment="1">
      <alignment horizontal="center"/>
    </xf>
    <xf numFmtId="199" fontId="6" fillId="0" borderId="11" xfId="0" applyNumberFormat="1" applyFont="1" applyFill="1" applyBorder="1" applyAlignment="1">
      <alignment horizontal="center"/>
    </xf>
    <xf numFmtId="199" fontId="6" fillId="0" borderId="0" xfId="0" applyNumberFormat="1" applyFont="1" applyFill="1" applyAlignment="1">
      <alignment horizontal="center"/>
    </xf>
    <xf numFmtId="199" fontId="10" fillId="0" borderId="0" xfId="0" applyNumberFormat="1" applyFont="1" applyFill="1" applyAlignment="1">
      <alignment horizontal="center"/>
    </xf>
    <xf numFmtId="200" fontId="7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99" fontId="7" fillId="0" borderId="0" xfId="0" applyNumberFormat="1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200" fontId="7" fillId="0" borderId="10" xfId="0" applyNumberFormat="1" applyFont="1" applyFill="1" applyBorder="1" applyAlignment="1" applyProtection="1">
      <alignment horizontal="center"/>
      <protection/>
    </xf>
    <xf numFmtId="200" fontId="7" fillId="0" borderId="14" xfId="0" applyNumberFormat="1" applyFont="1" applyFill="1" applyBorder="1" applyAlignment="1">
      <alignment horizontal="right" vertical="center" wrapText="1"/>
    </xf>
    <xf numFmtId="200" fontId="7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99" fontId="7" fillId="34" borderId="10" xfId="0" applyNumberFormat="1" applyFont="1" applyFill="1" applyBorder="1" applyAlignment="1">
      <alignment horizontal="center" vertical="center" wrapText="1"/>
    </xf>
    <xf numFmtId="199" fontId="6" fillId="0" borderId="15" xfId="0" applyNumberFormat="1" applyFont="1" applyFill="1" applyBorder="1" applyAlignment="1">
      <alignment horizontal="center"/>
    </xf>
    <xf numFmtId="199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99" fontId="7" fillId="34" borderId="10" xfId="0" applyNumberFormat="1" applyFont="1" applyFill="1" applyBorder="1" applyAlignment="1">
      <alignment horizontal="right"/>
    </xf>
    <xf numFmtId="199" fontId="7" fillId="0" borderId="10" xfId="0" applyNumberFormat="1" applyFont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99" fontId="1" fillId="0" borderId="0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34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99" fontId="7" fillId="35" borderId="10" xfId="0" applyNumberFormat="1" applyFont="1" applyFill="1" applyBorder="1" applyAlignment="1">
      <alignment horizontal="center"/>
    </xf>
    <xf numFmtId="200" fontId="7" fillId="0" borderId="10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53" fillId="0" borderId="0" xfId="0" applyNumberFormat="1" applyFont="1" applyBorder="1" applyAlignment="1">
      <alignment horizontal="center"/>
    </xf>
    <xf numFmtId="1" fontId="53" fillId="34" borderId="0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center" vertical="center" wrapText="1"/>
    </xf>
    <xf numFmtId="19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99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99" fontId="7" fillId="34" borderId="0" xfId="0" applyNumberFormat="1" applyFont="1" applyFill="1" applyBorder="1" applyAlignment="1">
      <alignment horizontal="center"/>
    </xf>
    <xf numFmtId="199" fontId="7" fillId="33" borderId="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/>
    </xf>
    <xf numFmtId="199" fontId="1" fillId="34" borderId="10" xfId="0" applyNumberFormat="1" applyFont="1" applyFill="1" applyBorder="1" applyAlignment="1">
      <alignment horizontal="center"/>
    </xf>
    <xf numFmtId="199" fontId="0" fillId="35" borderId="12" xfId="0" applyNumberFormat="1" applyFill="1" applyBorder="1" applyAlignment="1">
      <alignment horizontal="center"/>
    </xf>
    <xf numFmtId="199" fontId="7" fillId="35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 wrapText="1"/>
    </xf>
    <xf numFmtId="199" fontId="6" fillId="0" borderId="13" xfId="0" applyNumberFormat="1" applyFont="1" applyFill="1" applyBorder="1" applyAlignment="1">
      <alignment horizontal="center" vertical="center" wrapText="1"/>
    </xf>
    <xf numFmtId="199" fontId="6" fillId="0" borderId="16" xfId="0" applyNumberFormat="1" applyFont="1" applyFill="1" applyBorder="1" applyAlignment="1">
      <alignment horizontal="center" vertical="center" wrapText="1"/>
    </xf>
    <xf numFmtId="199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>
      <alignment horizontal="center"/>
    </xf>
    <xf numFmtId="199" fontId="6" fillId="0" borderId="20" xfId="0" applyNumberFormat="1" applyFont="1" applyFill="1" applyBorder="1" applyAlignment="1">
      <alignment horizontal="center"/>
    </xf>
    <xf numFmtId="199" fontId="6" fillId="0" borderId="1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65"/>
  <sheetViews>
    <sheetView view="pageBreakPreview" zoomScale="85" zoomScaleSheetLayoutView="85" zoomScalePageLayoutView="0" workbookViewId="0" topLeftCell="A31">
      <selection activeCell="A56" sqref="A56"/>
    </sheetView>
  </sheetViews>
  <sheetFormatPr defaultColWidth="9.125" defaultRowHeight="12.75"/>
  <cols>
    <col min="1" max="1" width="17.50390625" style="8" customWidth="1"/>
    <col min="2" max="2" width="15.125" style="47" customWidth="1"/>
    <col min="3" max="3" width="13.375" style="8" customWidth="1"/>
    <col min="4" max="4" width="11.50390625" style="8" customWidth="1"/>
    <col min="5" max="5" width="13.00390625" style="8" customWidth="1"/>
    <col min="6" max="6" width="12.00390625" style="47" customWidth="1"/>
    <col min="7" max="7" width="11.625" style="47" customWidth="1"/>
    <col min="8" max="9" width="12.50390625" style="47" customWidth="1"/>
    <col min="10" max="10" width="12.00390625" style="47" customWidth="1"/>
    <col min="11" max="11" width="14.50390625" style="8" customWidth="1"/>
    <col min="12" max="12" width="12.625" style="8" customWidth="1"/>
    <col min="13" max="13" width="15.50390625" style="8" customWidth="1"/>
    <col min="14" max="14" width="10.375" style="13" customWidth="1"/>
    <col min="15" max="15" width="13.875" style="13" customWidth="1"/>
    <col min="16" max="16" width="13.50390625" style="13" customWidth="1"/>
    <col min="17" max="17" width="12.00390625" style="13" customWidth="1"/>
    <col min="18" max="18" width="17.375" style="13" customWidth="1"/>
    <col min="19" max="19" width="11.625" style="13" customWidth="1"/>
    <col min="20" max="21" width="9.125" style="13" customWidth="1"/>
    <col min="22" max="22" width="19.125" style="13" customWidth="1"/>
    <col min="23" max="23" width="26.375" style="13" customWidth="1"/>
    <col min="24" max="24" width="16.50390625" style="13" customWidth="1"/>
    <col min="25" max="25" width="15.50390625" style="13" customWidth="1"/>
    <col min="26" max="26" width="9.875" style="13" bestFit="1" customWidth="1"/>
    <col min="27" max="27" width="9.125" style="13" customWidth="1"/>
    <col min="28" max="16384" width="9.125" style="1" customWidth="1"/>
  </cols>
  <sheetData>
    <row r="1" spans="1:13" ht="20.25">
      <c r="A1" s="112" t="s">
        <v>173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.75">
      <c r="A2" s="10"/>
      <c r="B2" s="46"/>
      <c r="C2" s="10"/>
      <c r="D2" s="10"/>
      <c r="E2" s="10"/>
      <c r="F2" s="46"/>
      <c r="G2" s="46"/>
      <c r="H2" s="46"/>
      <c r="I2" s="46"/>
      <c r="J2" s="46"/>
      <c r="K2" s="10"/>
      <c r="L2" s="10"/>
      <c r="M2" s="10"/>
    </row>
    <row r="3" spans="1:17" ht="18" customHeight="1">
      <c r="A3" s="102" t="s">
        <v>93</v>
      </c>
      <c r="B3" s="99" t="s">
        <v>87</v>
      </c>
      <c r="C3" s="102" t="s">
        <v>88</v>
      </c>
      <c r="D3" s="102" t="s">
        <v>89</v>
      </c>
      <c r="E3" s="102" t="s">
        <v>176</v>
      </c>
      <c r="F3" s="114" t="s">
        <v>102</v>
      </c>
      <c r="G3" s="115"/>
      <c r="H3" s="115"/>
      <c r="I3" s="115"/>
      <c r="J3" s="116"/>
      <c r="K3" s="105" t="s">
        <v>110</v>
      </c>
      <c r="L3" s="108" t="s">
        <v>107</v>
      </c>
      <c r="M3" s="108"/>
      <c r="Q3" s="111"/>
    </row>
    <row r="4" spans="1:17" ht="15" customHeight="1">
      <c r="A4" s="103"/>
      <c r="B4" s="100"/>
      <c r="C4" s="103"/>
      <c r="D4" s="103"/>
      <c r="E4" s="103"/>
      <c r="F4" s="99" t="s">
        <v>100</v>
      </c>
      <c r="G4" s="113" t="s">
        <v>82</v>
      </c>
      <c r="H4" s="113"/>
      <c r="I4" s="113"/>
      <c r="J4" s="113"/>
      <c r="K4" s="106"/>
      <c r="L4" s="109" t="s">
        <v>111</v>
      </c>
      <c r="M4" s="110" t="s">
        <v>112</v>
      </c>
      <c r="Q4" s="111"/>
    </row>
    <row r="5" spans="1:27" s="2" customFormat="1" ht="87.75" customHeight="1">
      <c r="A5" s="104"/>
      <c r="B5" s="101"/>
      <c r="C5" s="104"/>
      <c r="D5" s="104"/>
      <c r="E5" s="104"/>
      <c r="F5" s="101"/>
      <c r="G5" s="76" t="s">
        <v>83</v>
      </c>
      <c r="H5" s="27" t="s">
        <v>84</v>
      </c>
      <c r="I5" s="27" t="s">
        <v>85</v>
      </c>
      <c r="J5" s="27" t="s">
        <v>79</v>
      </c>
      <c r="K5" s="107"/>
      <c r="L5" s="109"/>
      <c r="M5" s="110"/>
      <c r="N5" s="64"/>
      <c r="O5" s="64"/>
      <c r="P5" s="64"/>
      <c r="Q5" s="111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5" ht="15">
      <c r="A6" s="6" t="s">
        <v>0</v>
      </c>
      <c r="B6" s="52">
        <v>25</v>
      </c>
      <c r="C6" s="6">
        <v>4</v>
      </c>
      <c r="D6" s="52">
        <v>86</v>
      </c>
      <c r="E6" s="53">
        <v>843.8000000000001</v>
      </c>
      <c r="F6" s="53">
        <v>843.8000000000001</v>
      </c>
      <c r="G6" s="20">
        <v>667.5</v>
      </c>
      <c r="H6" s="42">
        <v>119.2</v>
      </c>
      <c r="I6" s="42">
        <v>11.7</v>
      </c>
      <c r="J6" s="42">
        <v>45.4</v>
      </c>
      <c r="K6" s="54">
        <v>0</v>
      </c>
      <c r="L6" s="42"/>
      <c r="M6" s="63"/>
      <c r="N6" s="67"/>
      <c r="O6" s="74"/>
      <c r="P6" s="22"/>
      <c r="Q6" s="21"/>
      <c r="R6" s="65"/>
      <c r="W6" s="65"/>
      <c r="X6" s="22"/>
      <c r="Y6" s="22"/>
    </row>
    <row r="7" spans="1:18" ht="15">
      <c r="A7" s="6" t="s">
        <v>1</v>
      </c>
      <c r="B7" s="52">
        <v>73</v>
      </c>
      <c r="C7" s="6">
        <v>12</v>
      </c>
      <c r="D7" s="52">
        <v>242</v>
      </c>
      <c r="E7" s="53">
        <v>2449.7999999999997</v>
      </c>
      <c r="F7" s="53">
        <v>2449.7999999999997</v>
      </c>
      <c r="G7" s="20">
        <v>2146.6</v>
      </c>
      <c r="H7" s="42">
        <v>262.7</v>
      </c>
      <c r="I7" s="42">
        <v>40</v>
      </c>
      <c r="J7" s="42">
        <v>0.5</v>
      </c>
      <c r="K7" s="54">
        <v>0</v>
      </c>
      <c r="L7" s="42"/>
      <c r="M7" s="63"/>
      <c r="N7" s="67"/>
      <c r="O7" s="74"/>
      <c r="P7" s="22"/>
      <c r="Q7" s="21"/>
      <c r="R7" s="65"/>
    </row>
    <row r="8" spans="1:24" ht="15">
      <c r="A8" s="6" t="s">
        <v>2</v>
      </c>
      <c r="B8" s="52">
        <v>71</v>
      </c>
      <c r="C8" s="6">
        <v>12</v>
      </c>
      <c r="D8" s="52">
        <v>309</v>
      </c>
      <c r="E8" s="53">
        <v>2398.3</v>
      </c>
      <c r="F8" s="53">
        <v>2398.3</v>
      </c>
      <c r="G8" s="20">
        <v>2054.8</v>
      </c>
      <c r="H8" s="42">
        <v>296</v>
      </c>
      <c r="I8" s="42">
        <v>47</v>
      </c>
      <c r="J8" s="42">
        <v>0.5</v>
      </c>
      <c r="K8" s="54">
        <v>0</v>
      </c>
      <c r="L8" s="42"/>
      <c r="M8" s="63"/>
      <c r="N8" s="67"/>
      <c r="O8" s="74"/>
      <c r="P8" s="22"/>
      <c r="Q8" s="21"/>
      <c r="R8" s="65"/>
      <c r="W8" s="65"/>
      <c r="X8" s="22"/>
    </row>
    <row r="9" spans="1:24" ht="15">
      <c r="A9" s="6" t="s">
        <v>3</v>
      </c>
      <c r="B9" s="52">
        <v>47</v>
      </c>
      <c r="C9" s="6">
        <v>8</v>
      </c>
      <c r="D9" s="52">
        <v>119</v>
      </c>
      <c r="E9" s="53">
        <v>1458.8999999999999</v>
      </c>
      <c r="F9" s="53">
        <v>1458.8999999999999</v>
      </c>
      <c r="G9" s="20">
        <v>1277.1</v>
      </c>
      <c r="H9" s="42">
        <v>167.8</v>
      </c>
      <c r="I9" s="42">
        <v>13.5</v>
      </c>
      <c r="J9" s="42">
        <v>0.5</v>
      </c>
      <c r="K9" s="54">
        <v>0</v>
      </c>
      <c r="L9" s="42"/>
      <c r="M9" s="63"/>
      <c r="N9" s="67"/>
      <c r="O9" s="74"/>
      <c r="P9" s="22"/>
      <c r="Q9" s="21"/>
      <c r="R9" s="65"/>
      <c r="W9" s="65"/>
      <c r="X9" s="22"/>
    </row>
    <row r="10" spans="1:26" ht="15">
      <c r="A10" s="6" t="s">
        <v>4</v>
      </c>
      <c r="B10" s="52">
        <v>26</v>
      </c>
      <c r="C10" s="6">
        <v>4</v>
      </c>
      <c r="D10" s="52">
        <v>88</v>
      </c>
      <c r="E10" s="53">
        <v>811.5999999999999</v>
      </c>
      <c r="F10" s="53">
        <v>811.5999999999999</v>
      </c>
      <c r="G10" s="20">
        <v>701.8</v>
      </c>
      <c r="H10" s="42">
        <v>96.3</v>
      </c>
      <c r="I10" s="42">
        <v>13</v>
      </c>
      <c r="J10" s="42">
        <v>0.5</v>
      </c>
      <c r="K10" s="54">
        <v>0</v>
      </c>
      <c r="L10" s="42"/>
      <c r="M10" s="63"/>
      <c r="N10" s="67"/>
      <c r="O10" s="74"/>
      <c r="P10" s="22"/>
      <c r="Q10" s="21"/>
      <c r="R10" s="65"/>
      <c r="W10" s="65"/>
      <c r="X10" s="65"/>
      <c r="Y10" s="65"/>
      <c r="Z10" s="65"/>
    </row>
    <row r="11" spans="1:18" ht="15">
      <c r="A11" s="6" t="s">
        <v>5</v>
      </c>
      <c r="B11" s="52">
        <v>37</v>
      </c>
      <c r="C11" s="6">
        <v>6</v>
      </c>
      <c r="D11" s="52">
        <v>102</v>
      </c>
      <c r="E11" s="53">
        <v>1258.7</v>
      </c>
      <c r="F11" s="53">
        <v>1258.7</v>
      </c>
      <c r="G11" s="20">
        <v>1030.7</v>
      </c>
      <c r="H11" s="42">
        <v>202.8</v>
      </c>
      <c r="I11" s="42">
        <v>19.5</v>
      </c>
      <c r="J11" s="42">
        <v>5.7</v>
      </c>
      <c r="K11" s="54">
        <v>0</v>
      </c>
      <c r="L11" s="42"/>
      <c r="M11" s="63"/>
      <c r="N11" s="67"/>
      <c r="O11" s="74"/>
      <c r="P11" s="22"/>
      <c r="Q11" s="21"/>
      <c r="R11" s="65"/>
    </row>
    <row r="12" spans="1:26" ht="15">
      <c r="A12" s="6" t="s">
        <v>6</v>
      </c>
      <c r="B12" s="52">
        <v>35</v>
      </c>
      <c r="C12" s="6">
        <v>6</v>
      </c>
      <c r="D12" s="52">
        <v>106</v>
      </c>
      <c r="E12" s="53">
        <v>1215.5</v>
      </c>
      <c r="F12" s="53">
        <v>1215.5</v>
      </c>
      <c r="G12" s="20">
        <v>1062.4</v>
      </c>
      <c r="H12" s="42">
        <v>138.3</v>
      </c>
      <c r="I12" s="42">
        <v>14</v>
      </c>
      <c r="J12" s="42">
        <v>0.8</v>
      </c>
      <c r="K12" s="54">
        <v>0</v>
      </c>
      <c r="L12" s="42"/>
      <c r="M12" s="63"/>
      <c r="N12" s="67"/>
      <c r="O12" s="74"/>
      <c r="P12" s="22"/>
      <c r="Q12" s="21"/>
      <c r="R12" s="65"/>
      <c r="W12" s="65"/>
      <c r="Y12" s="22"/>
      <c r="Z12" s="65"/>
    </row>
    <row r="13" spans="1:26" ht="15">
      <c r="A13" s="6" t="s">
        <v>7</v>
      </c>
      <c r="B13" s="52">
        <v>36</v>
      </c>
      <c r="C13" s="6">
        <v>7</v>
      </c>
      <c r="D13" s="52">
        <v>99</v>
      </c>
      <c r="E13" s="53">
        <v>1282.2</v>
      </c>
      <c r="F13" s="53">
        <v>1282.2</v>
      </c>
      <c r="G13" s="20">
        <v>1057.9</v>
      </c>
      <c r="H13" s="42">
        <v>154.7</v>
      </c>
      <c r="I13" s="42">
        <v>19.5</v>
      </c>
      <c r="J13" s="42">
        <v>50.1</v>
      </c>
      <c r="K13" s="54">
        <v>0</v>
      </c>
      <c r="L13" s="42"/>
      <c r="M13" s="63"/>
      <c r="N13" s="67"/>
      <c r="O13" s="74"/>
      <c r="P13" s="22"/>
      <c r="Q13" s="21"/>
      <c r="R13" s="65"/>
      <c r="X13" s="22"/>
      <c r="Z13" s="65"/>
    </row>
    <row r="14" spans="1:18" ht="15">
      <c r="A14" s="6" t="s">
        <v>8</v>
      </c>
      <c r="B14" s="52">
        <v>63</v>
      </c>
      <c r="C14" s="6">
        <v>11</v>
      </c>
      <c r="D14" s="52">
        <v>250</v>
      </c>
      <c r="E14" s="53">
        <v>2281.1</v>
      </c>
      <c r="F14" s="53">
        <v>2281.1</v>
      </c>
      <c r="G14" s="20">
        <v>1863.6</v>
      </c>
      <c r="H14" s="42">
        <v>385.1</v>
      </c>
      <c r="I14" s="42">
        <v>31.6</v>
      </c>
      <c r="J14" s="42">
        <v>0.8</v>
      </c>
      <c r="K14" s="54">
        <v>0</v>
      </c>
      <c r="L14" s="42"/>
      <c r="M14" s="63"/>
      <c r="N14" s="67"/>
      <c r="O14" s="74"/>
      <c r="P14" s="22"/>
      <c r="Q14" s="21"/>
      <c r="R14" s="65"/>
    </row>
    <row r="15" spans="1:23" ht="15">
      <c r="A15" s="6" t="s">
        <v>9</v>
      </c>
      <c r="B15" s="52">
        <v>70</v>
      </c>
      <c r="C15" s="6">
        <v>12</v>
      </c>
      <c r="D15" s="52">
        <v>320</v>
      </c>
      <c r="E15" s="53">
        <v>2609.9</v>
      </c>
      <c r="F15" s="53">
        <v>2609.9</v>
      </c>
      <c r="G15" s="20">
        <v>2304.5</v>
      </c>
      <c r="H15" s="42">
        <v>254.1</v>
      </c>
      <c r="I15" s="42">
        <v>50.5</v>
      </c>
      <c r="J15" s="42">
        <v>0.8</v>
      </c>
      <c r="K15" s="54">
        <v>0</v>
      </c>
      <c r="L15" s="42"/>
      <c r="M15" s="63"/>
      <c r="N15" s="67"/>
      <c r="O15" s="74"/>
      <c r="P15" s="22"/>
      <c r="Q15" s="21"/>
      <c r="R15" s="65"/>
      <c r="W15" s="65"/>
    </row>
    <row r="16" spans="1:18" ht="15">
      <c r="A16" s="6" t="s">
        <v>10</v>
      </c>
      <c r="B16" s="52">
        <v>23</v>
      </c>
      <c r="C16" s="6">
        <v>4</v>
      </c>
      <c r="D16" s="52">
        <v>93</v>
      </c>
      <c r="E16" s="53">
        <v>762.8000000000001</v>
      </c>
      <c r="F16" s="53">
        <v>762.8000000000001</v>
      </c>
      <c r="G16" s="20">
        <v>697.7</v>
      </c>
      <c r="H16" s="42">
        <v>50.6</v>
      </c>
      <c r="I16" s="42">
        <v>14</v>
      </c>
      <c r="J16" s="42">
        <v>0.5</v>
      </c>
      <c r="K16" s="54">
        <v>0</v>
      </c>
      <c r="L16" s="42"/>
      <c r="M16" s="63"/>
      <c r="N16" s="67"/>
      <c r="O16" s="74"/>
      <c r="P16" s="22"/>
      <c r="Q16" s="21"/>
      <c r="R16" s="65"/>
    </row>
    <row r="17" spans="1:18" ht="15">
      <c r="A17" s="6" t="s">
        <v>11</v>
      </c>
      <c r="B17" s="52">
        <v>32</v>
      </c>
      <c r="C17" s="6">
        <v>4</v>
      </c>
      <c r="D17" s="52">
        <v>109</v>
      </c>
      <c r="E17" s="53">
        <v>1042.8999999999999</v>
      </c>
      <c r="F17" s="53">
        <v>1042.8999999999999</v>
      </c>
      <c r="G17" s="20">
        <v>956.7</v>
      </c>
      <c r="H17" s="42">
        <v>71.6</v>
      </c>
      <c r="I17" s="42">
        <v>14.1</v>
      </c>
      <c r="J17" s="42">
        <v>0.5</v>
      </c>
      <c r="K17" s="54">
        <v>0</v>
      </c>
      <c r="L17" s="42"/>
      <c r="M17" s="63"/>
      <c r="N17" s="67"/>
      <c r="O17" s="74"/>
      <c r="P17" s="22"/>
      <c r="Q17" s="21"/>
      <c r="R17" s="65"/>
    </row>
    <row r="18" spans="1:18" ht="15">
      <c r="A18" s="6" t="s">
        <v>12</v>
      </c>
      <c r="B18" s="52">
        <v>38</v>
      </c>
      <c r="C18" s="6">
        <v>6</v>
      </c>
      <c r="D18" s="52">
        <v>112</v>
      </c>
      <c r="E18" s="53">
        <v>1228.3</v>
      </c>
      <c r="F18" s="53">
        <v>1228.3</v>
      </c>
      <c r="G18" s="20">
        <v>1064.5</v>
      </c>
      <c r="H18" s="42">
        <v>142.6</v>
      </c>
      <c r="I18" s="42">
        <v>20.7</v>
      </c>
      <c r="J18" s="42">
        <v>0.5</v>
      </c>
      <c r="K18" s="54">
        <v>0</v>
      </c>
      <c r="L18" s="42"/>
      <c r="M18" s="63"/>
      <c r="N18" s="67"/>
      <c r="O18" s="74"/>
      <c r="P18" s="22"/>
      <c r="Q18" s="21"/>
      <c r="R18" s="65"/>
    </row>
    <row r="19" spans="1:18" ht="15">
      <c r="A19" s="6" t="s">
        <v>13</v>
      </c>
      <c r="B19" s="52">
        <v>19</v>
      </c>
      <c r="C19" s="6">
        <v>3</v>
      </c>
      <c r="D19" s="52">
        <v>35</v>
      </c>
      <c r="E19" s="53">
        <v>679.9</v>
      </c>
      <c r="F19" s="53">
        <v>679.9</v>
      </c>
      <c r="G19" s="20">
        <v>606.7</v>
      </c>
      <c r="H19" s="42">
        <v>61.6</v>
      </c>
      <c r="I19" s="42">
        <v>3.8</v>
      </c>
      <c r="J19" s="42">
        <v>7.8</v>
      </c>
      <c r="K19" s="54">
        <v>0</v>
      </c>
      <c r="L19" s="42"/>
      <c r="M19" s="63"/>
      <c r="N19" s="67"/>
      <c r="O19" s="74"/>
      <c r="P19" s="22"/>
      <c r="Q19" s="21"/>
      <c r="R19" s="65"/>
    </row>
    <row r="20" spans="1:18" ht="15">
      <c r="A20" s="6" t="s">
        <v>14</v>
      </c>
      <c r="B20" s="52">
        <v>16</v>
      </c>
      <c r="C20" s="6">
        <v>2</v>
      </c>
      <c r="D20" s="52">
        <v>61</v>
      </c>
      <c r="E20" s="53">
        <v>472.49999999999994</v>
      </c>
      <c r="F20" s="53">
        <v>472.49999999999994</v>
      </c>
      <c r="G20" s="20">
        <v>421.9</v>
      </c>
      <c r="H20" s="42">
        <v>41.9</v>
      </c>
      <c r="I20" s="42">
        <v>8.2</v>
      </c>
      <c r="J20" s="42">
        <v>0.5</v>
      </c>
      <c r="K20" s="54">
        <v>0</v>
      </c>
      <c r="L20" s="42"/>
      <c r="M20" s="63"/>
      <c r="N20" s="67"/>
      <c r="O20" s="74"/>
      <c r="P20" s="22"/>
      <c r="Q20" s="21"/>
      <c r="R20" s="65"/>
    </row>
    <row r="21" spans="1:18" ht="15">
      <c r="A21" s="6" t="s">
        <v>15</v>
      </c>
      <c r="B21" s="52">
        <v>60</v>
      </c>
      <c r="C21" s="6">
        <v>9</v>
      </c>
      <c r="D21" s="52">
        <v>122</v>
      </c>
      <c r="E21" s="53">
        <v>2134.6000000000004</v>
      </c>
      <c r="F21" s="53">
        <v>2134.6000000000004</v>
      </c>
      <c r="G21" s="20">
        <v>1936.5</v>
      </c>
      <c r="H21" s="42">
        <v>174.3</v>
      </c>
      <c r="I21" s="42">
        <v>23</v>
      </c>
      <c r="J21" s="42">
        <v>0.8</v>
      </c>
      <c r="K21" s="54">
        <v>0</v>
      </c>
      <c r="L21" s="42"/>
      <c r="M21" s="63"/>
      <c r="N21" s="67"/>
      <c r="O21" s="74"/>
      <c r="P21" s="22"/>
      <c r="Q21" s="21"/>
      <c r="R21" s="65"/>
    </row>
    <row r="22" spans="1:18" ht="15">
      <c r="A22" s="6" t="s">
        <v>16</v>
      </c>
      <c r="B22" s="52">
        <v>43</v>
      </c>
      <c r="C22" s="6">
        <v>6</v>
      </c>
      <c r="D22" s="52">
        <v>156</v>
      </c>
      <c r="E22" s="53">
        <v>1298.1</v>
      </c>
      <c r="F22" s="53">
        <v>1298.1</v>
      </c>
      <c r="G22" s="20">
        <v>1157.9</v>
      </c>
      <c r="H22" s="42">
        <v>121.1</v>
      </c>
      <c r="I22" s="42">
        <v>18.6</v>
      </c>
      <c r="J22" s="42">
        <v>0.5</v>
      </c>
      <c r="K22" s="54">
        <v>0</v>
      </c>
      <c r="L22" s="42"/>
      <c r="M22" s="63"/>
      <c r="N22" s="67"/>
      <c r="O22" s="74"/>
      <c r="P22" s="22"/>
      <c r="Q22" s="21"/>
      <c r="R22" s="65"/>
    </row>
    <row r="23" spans="1:18" ht="15">
      <c r="A23" s="6" t="s">
        <v>17</v>
      </c>
      <c r="B23" s="52">
        <v>56</v>
      </c>
      <c r="C23" s="6">
        <v>8</v>
      </c>
      <c r="D23" s="52">
        <v>207</v>
      </c>
      <c r="E23" s="53">
        <v>1849.8000000000002</v>
      </c>
      <c r="F23" s="53">
        <v>1849.8000000000002</v>
      </c>
      <c r="G23" s="20">
        <v>1524.2</v>
      </c>
      <c r="H23" s="42">
        <v>287.1</v>
      </c>
      <c r="I23" s="42">
        <v>34.5</v>
      </c>
      <c r="J23" s="42">
        <v>4</v>
      </c>
      <c r="K23" s="54">
        <v>0</v>
      </c>
      <c r="L23" s="42"/>
      <c r="M23" s="63"/>
      <c r="N23" s="67"/>
      <c r="O23" s="74"/>
      <c r="P23" s="22"/>
      <c r="Q23" s="21"/>
      <c r="R23" s="65"/>
    </row>
    <row r="24" spans="1:18" ht="15">
      <c r="A24" s="6" t="s">
        <v>18</v>
      </c>
      <c r="B24" s="52">
        <v>44</v>
      </c>
      <c r="C24" s="6">
        <v>8</v>
      </c>
      <c r="D24" s="52">
        <v>192</v>
      </c>
      <c r="E24" s="53">
        <v>1456.5</v>
      </c>
      <c r="F24" s="53">
        <v>1456.5</v>
      </c>
      <c r="G24" s="20">
        <v>1262.3</v>
      </c>
      <c r="H24" s="42">
        <v>151.3</v>
      </c>
      <c r="I24" s="42">
        <v>42.4</v>
      </c>
      <c r="J24" s="42">
        <v>0.5</v>
      </c>
      <c r="K24" s="54">
        <v>0</v>
      </c>
      <c r="L24" s="42"/>
      <c r="M24" s="63"/>
      <c r="N24" s="67"/>
      <c r="O24" s="74"/>
      <c r="P24" s="22"/>
      <c r="Q24" s="21"/>
      <c r="R24" s="65"/>
    </row>
    <row r="25" spans="1:18" ht="15">
      <c r="A25" s="6" t="s">
        <v>19</v>
      </c>
      <c r="B25" s="52">
        <v>59</v>
      </c>
      <c r="C25" s="6">
        <v>11</v>
      </c>
      <c r="D25" s="52">
        <v>210</v>
      </c>
      <c r="E25" s="53">
        <v>1891</v>
      </c>
      <c r="F25" s="53">
        <v>1891</v>
      </c>
      <c r="G25" s="20">
        <v>1484.8</v>
      </c>
      <c r="H25" s="42">
        <v>368.5</v>
      </c>
      <c r="I25" s="42">
        <v>36.9</v>
      </c>
      <c r="J25" s="42">
        <v>0.8</v>
      </c>
      <c r="K25" s="54">
        <v>0</v>
      </c>
      <c r="L25" s="42"/>
      <c r="M25" s="63"/>
      <c r="N25" s="67"/>
      <c r="O25" s="74"/>
      <c r="P25" s="22"/>
      <c r="Q25" s="21"/>
      <c r="R25" s="65"/>
    </row>
    <row r="26" spans="1:18" ht="15">
      <c r="A26" s="6" t="s">
        <v>20</v>
      </c>
      <c r="B26" s="52">
        <v>47</v>
      </c>
      <c r="C26" s="6">
        <v>8</v>
      </c>
      <c r="D26" s="52">
        <v>144</v>
      </c>
      <c r="E26" s="53">
        <v>1564.1000000000001</v>
      </c>
      <c r="F26" s="53">
        <v>1564.1000000000001</v>
      </c>
      <c r="G26" s="20">
        <v>1324.4</v>
      </c>
      <c r="H26" s="42">
        <v>217.7</v>
      </c>
      <c r="I26" s="42">
        <v>21.5</v>
      </c>
      <c r="J26" s="42">
        <v>0.5</v>
      </c>
      <c r="K26" s="54">
        <v>0</v>
      </c>
      <c r="L26" s="42"/>
      <c r="M26" s="63"/>
      <c r="N26" s="67"/>
      <c r="O26" s="74"/>
      <c r="P26" s="22"/>
      <c r="Q26" s="21"/>
      <c r="R26" s="65"/>
    </row>
    <row r="27" spans="1:18" ht="15">
      <c r="A27" s="6" t="s">
        <v>21</v>
      </c>
      <c r="B27" s="52">
        <v>40</v>
      </c>
      <c r="C27" s="6">
        <v>6</v>
      </c>
      <c r="D27" s="52">
        <v>150</v>
      </c>
      <c r="E27" s="53">
        <v>1279</v>
      </c>
      <c r="F27" s="53">
        <v>1279</v>
      </c>
      <c r="G27" s="20">
        <v>1117</v>
      </c>
      <c r="H27" s="42">
        <v>140.6</v>
      </c>
      <c r="I27" s="42">
        <v>20.9</v>
      </c>
      <c r="J27" s="42">
        <v>0.5</v>
      </c>
      <c r="K27" s="54">
        <v>0</v>
      </c>
      <c r="L27" s="42"/>
      <c r="M27" s="63"/>
      <c r="N27" s="67"/>
      <c r="O27" s="74"/>
      <c r="P27" s="22"/>
      <c r="Q27" s="21"/>
      <c r="R27" s="65"/>
    </row>
    <row r="28" spans="1:18" ht="15">
      <c r="A28" s="6" t="s">
        <v>22</v>
      </c>
      <c r="B28" s="52">
        <v>65</v>
      </c>
      <c r="C28" s="6">
        <v>10</v>
      </c>
      <c r="D28" s="52">
        <v>217</v>
      </c>
      <c r="E28" s="53">
        <v>2289.9000000000005</v>
      </c>
      <c r="F28" s="53">
        <v>2289.9000000000005</v>
      </c>
      <c r="G28" s="20">
        <v>1853.4</v>
      </c>
      <c r="H28" s="42">
        <v>396.8</v>
      </c>
      <c r="I28" s="42">
        <v>38.9</v>
      </c>
      <c r="J28" s="42">
        <v>0.8</v>
      </c>
      <c r="K28" s="54">
        <v>0</v>
      </c>
      <c r="L28" s="42"/>
      <c r="M28" s="63"/>
      <c r="N28" s="67"/>
      <c r="O28" s="74"/>
      <c r="P28" s="22"/>
      <c r="Q28" s="21"/>
      <c r="R28" s="65"/>
    </row>
    <row r="29" spans="1:18" ht="15">
      <c r="A29" s="6" t="s">
        <v>23</v>
      </c>
      <c r="B29" s="52">
        <v>62</v>
      </c>
      <c r="C29" s="6">
        <v>11</v>
      </c>
      <c r="D29" s="52">
        <v>265</v>
      </c>
      <c r="E29" s="53">
        <v>2095.6</v>
      </c>
      <c r="F29" s="53">
        <v>2095.6</v>
      </c>
      <c r="G29" s="20">
        <v>1577.2</v>
      </c>
      <c r="H29" s="42">
        <v>442.7</v>
      </c>
      <c r="I29" s="42">
        <v>40.5</v>
      </c>
      <c r="J29" s="42">
        <v>35.2</v>
      </c>
      <c r="K29" s="54">
        <v>0</v>
      </c>
      <c r="L29" s="42"/>
      <c r="M29" s="63"/>
      <c r="N29" s="67"/>
      <c r="O29" s="74"/>
      <c r="P29" s="22"/>
      <c r="Q29" s="21"/>
      <c r="R29" s="65"/>
    </row>
    <row r="30" spans="1:18" ht="15">
      <c r="A30" s="6" t="s">
        <v>24</v>
      </c>
      <c r="B30" s="52">
        <v>35</v>
      </c>
      <c r="C30" s="6">
        <v>6</v>
      </c>
      <c r="D30" s="52">
        <v>157</v>
      </c>
      <c r="E30" s="53">
        <v>963.6</v>
      </c>
      <c r="F30" s="53">
        <v>963.6</v>
      </c>
      <c r="G30" s="20">
        <v>841.7</v>
      </c>
      <c r="H30" s="42">
        <v>101.5</v>
      </c>
      <c r="I30" s="42">
        <v>19.9</v>
      </c>
      <c r="J30" s="42">
        <v>0.5</v>
      </c>
      <c r="K30" s="54">
        <v>0</v>
      </c>
      <c r="L30" s="42"/>
      <c r="M30" s="63"/>
      <c r="N30" s="67"/>
      <c r="O30" s="74"/>
      <c r="P30" s="22"/>
      <c r="Q30" s="21"/>
      <c r="R30" s="65"/>
    </row>
    <row r="31" spans="1:18" ht="15">
      <c r="A31" s="6" t="s">
        <v>25</v>
      </c>
      <c r="B31" s="52">
        <v>67</v>
      </c>
      <c r="C31" s="6">
        <v>12</v>
      </c>
      <c r="D31" s="52">
        <v>181</v>
      </c>
      <c r="E31" s="53">
        <v>2221.6000000000004</v>
      </c>
      <c r="F31" s="53">
        <v>2221.6000000000004</v>
      </c>
      <c r="G31" s="20">
        <v>1920.9</v>
      </c>
      <c r="H31" s="42">
        <v>267.8</v>
      </c>
      <c r="I31" s="42">
        <v>32.1</v>
      </c>
      <c r="J31" s="42">
        <v>0.8</v>
      </c>
      <c r="K31" s="54">
        <v>0</v>
      </c>
      <c r="L31" s="42"/>
      <c r="M31" s="63"/>
      <c r="N31" s="67"/>
      <c r="O31" s="74"/>
      <c r="P31" s="22"/>
      <c r="Q31" s="21"/>
      <c r="R31" s="65"/>
    </row>
    <row r="32" spans="1:18" ht="15">
      <c r="A32" s="6" t="s">
        <v>26</v>
      </c>
      <c r="B32" s="52">
        <v>44</v>
      </c>
      <c r="C32" s="6">
        <v>6</v>
      </c>
      <c r="D32" s="52">
        <v>106</v>
      </c>
      <c r="E32" s="53">
        <v>1252.3</v>
      </c>
      <c r="F32" s="53">
        <v>1252.3</v>
      </c>
      <c r="G32" s="20">
        <v>1045.8</v>
      </c>
      <c r="H32" s="42">
        <v>188.9</v>
      </c>
      <c r="I32" s="42">
        <v>17.1</v>
      </c>
      <c r="J32" s="42">
        <v>0.5</v>
      </c>
      <c r="K32" s="54">
        <v>0</v>
      </c>
      <c r="L32" s="42"/>
      <c r="M32" s="63"/>
      <c r="N32" s="67"/>
      <c r="O32" s="74"/>
      <c r="P32" s="22"/>
      <c r="Q32" s="21"/>
      <c r="R32" s="65"/>
    </row>
    <row r="33" spans="1:18" ht="15">
      <c r="A33" s="6" t="s">
        <v>27</v>
      </c>
      <c r="B33" s="52">
        <v>24</v>
      </c>
      <c r="C33" s="6">
        <v>4</v>
      </c>
      <c r="D33" s="52">
        <v>86</v>
      </c>
      <c r="E33" s="53">
        <v>771.9999999999999</v>
      </c>
      <c r="F33" s="53">
        <v>771.9999999999999</v>
      </c>
      <c r="G33" s="20">
        <v>613.4</v>
      </c>
      <c r="H33" s="42">
        <v>133</v>
      </c>
      <c r="I33" s="42">
        <v>15.3</v>
      </c>
      <c r="J33" s="42">
        <v>10.3</v>
      </c>
      <c r="K33" s="54">
        <v>0</v>
      </c>
      <c r="L33" s="42"/>
      <c r="M33" s="63"/>
      <c r="N33" s="67"/>
      <c r="O33" s="74"/>
      <c r="P33" s="22"/>
      <c r="Q33" s="21"/>
      <c r="R33" s="65"/>
    </row>
    <row r="34" spans="1:18" ht="15">
      <c r="A34" s="6" t="s">
        <v>28</v>
      </c>
      <c r="B34" s="52">
        <v>84</v>
      </c>
      <c r="C34" s="6">
        <v>15</v>
      </c>
      <c r="D34" s="52">
        <v>337</v>
      </c>
      <c r="E34" s="53">
        <v>2814.5</v>
      </c>
      <c r="F34" s="53">
        <v>2814.5</v>
      </c>
      <c r="G34" s="20">
        <v>2244.6</v>
      </c>
      <c r="H34" s="42">
        <v>509.4</v>
      </c>
      <c r="I34" s="42">
        <v>60</v>
      </c>
      <c r="J34" s="42">
        <v>0.5</v>
      </c>
      <c r="K34" s="54">
        <v>0</v>
      </c>
      <c r="L34" s="42"/>
      <c r="M34" s="63"/>
      <c r="N34" s="67"/>
      <c r="O34" s="74"/>
      <c r="P34" s="22"/>
      <c r="Q34" s="21"/>
      <c r="R34" s="65"/>
    </row>
    <row r="35" spans="1:18" ht="15">
      <c r="A35" s="6" t="s">
        <v>29</v>
      </c>
      <c r="B35" s="52">
        <v>30</v>
      </c>
      <c r="C35" s="6">
        <v>3</v>
      </c>
      <c r="D35" s="52">
        <v>24</v>
      </c>
      <c r="E35" s="53">
        <v>995.3</v>
      </c>
      <c r="F35" s="53">
        <v>995.3</v>
      </c>
      <c r="G35" s="20">
        <v>949.1</v>
      </c>
      <c r="H35" s="42">
        <v>39.6</v>
      </c>
      <c r="I35" s="42">
        <v>5.8</v>
      </c>
      <c r="J35" s="42">
        <v>0.8</v>
      </c>
      <c r="K35" s="54">
        <v>0</v>
      </c>
      <c r="L35" s="42"/>
      <c r="M35" s="63"/>
      <c r="N35" s="67"/>
      <c r="O35" s="74"/>
      <c r="P35" s="22"/>
      <c r="Q35" s="21"/>
      <c r="R35" s="65"/>
    </row>
    <row r="36" spans="1:18" ht="15">
      <c r="A36" s="6" t="s">
        <v>30</v>
      </c>
      <c r="B36" s="52">
        <v>63</v>
      </c>
      <c r="C36" s="6">
        <v>10</v>
      </c>
      <c r="D36" s="52">
        <v>238</v>
      </c>
      <c r="E36" s="53">
        <v>2290.7000000000003</v>
      </c>
      <c r="F36" s="53">
        <v>2290.7000000000003</v>
      </c>
      <c r="G36" s="20">
        <v>1827.4</v>
      </c>
      <c r="H36" s="42">
        <v>422.7</v>
      </c>
      <c r="I36" s="42">
        <v>39.8</v>
      </c>
      <c r="J36" s="42">
        <v>0.8</v>
      </c>
      <c r="K36" s="54">
        <v>0</v>
      </c>
      <c r="L36" s="42"/>
      <c r="M36" s="63"/>
      <c r="N36" s="67"/>
      <c r="O36" s="74"/>
      <c r="P36" s="22"/>
      <c r="Q36" s="21"/>
      <c r="R36" s="65"/>
    </row>
    <row r="37" spans="1:18" ht="15">
      <c r="A37" s="6" t="s">
        <v>31</v>
      </c>
      <c r="B37" s="52">
        <v>73</v>
      </c>
      <c r="C37" s="6">
        <v>12</v>
      </c>
      <c r="D37" s="52">
        <v>260</v>
      </c>
      <c r="E37" s="53">
        <v>2507.7000000000003</v>
      </c>
      <c r="F37" s="53">
        <v>2507.7000000000003</v>
      </c>
      <c r="G37" s="20">
        <v>2112.5</v>
      </c>
      <c r="H37" s="42">
        <v>346.8</v>
      </c>
      <c r="I37" s="42">
        <v>47.6</v>
      </c>
      <c r="J37" s="42">
        <v>0.8</v>
      </c>
      <c r="K37" s="54">
        <v>0</v>
      </c>
      <c r="L37" s="42"/>
      <c r="M37" s="63"/>
      <c r="N37" s="67"/>
      <c r="O37" s="74"/>
      <c r="P37" s="22"/>
      <c r="Q37" s="21"/>
      <c r="R37" s="65"/>
    </row>
    <row r="38" spans="1:18" ht="15">
      <c r="A38" s="6" t="s">
        <v>32</v>
      </c>
      <c r="B38" s="52">
        <v>53</v>
      </c>
      <c r="C38" s="6">
        <v>8</v>
      </c>
      <c r="D38" s="52">
        <v>92</v>
      </c>
      <c r="E38" s="53">
        <v>1858.2</v>
      </c>
      <c r="F38" s="53">
        <v>1858.2</v>
      </c>
      <c r="G38" s="20">
        <v>1424.9</v>
      </c>
      <c r="H38" s="42">
        <v>414.9</v>
      </c>
      <c r="I38" s="42">
        <v>17.6</v>
      </c>
      <c r="J38" s="42">
        <v>0.8</v>
      </c>
      <c r="K38" s="54">
        <v>0</v>
      </c>
      <c r="L38" s="42"/>
      <c r="M38" s="63"/>
      <c r="N38" s="67"/>
      <c r="O38" s="74"/>
      <c r="P38" s="22"/>
      <c r="Q38" s="21"/>
      <c r="R38" s="65"/>
    </row>
    <row r="39" spans="1:18" ht="15">
      <c r="A39" s="6" t="s">
        <v>33</v>
      </c>
      <c r="B39" s="52">
        <v>76</v>
      </c>
      <c r="C39" s="6">
        <v>12</v>
      </c>
      <c r="D39" s="52">
        <v>231</v>
      </c>
      <c r="E39" s="53">
        <v>2576.6000000000004</v>
      </c>
      <c r="F39" s="53">
        <v>2576.6000000000004</v>
      </c>
      <c r="G39" s="20">
        <v>2130.3</v>
      </c>
      <c r="H39" s="42">
        <v>405.2</v>
      </c>
      <c r="I39" s="42">
        <v>40.3</v>
      </c>
      <c r="J39" s="42">
        <v>0.8</v>
      </c>
      <c r="K39" s="54">
        <v>0</v>
      </c>
      <c r="L39" s="42"/>
      <c r="M39" s="63"/>
      <c r="N39" s="67"/>
      <c r="O39" s="74"/>
      <c r="P39" s="22"/>
      <c r="Q39" s="21"/>
      <c r="R39" s="65"/>
    </row>
    <row r="40" spans="1:18" ht="15">
      <c r="A40" s="6" t="s">
        <v>34</v>
      </c>
      <c r="B40" s="52">
        <v>26</v>
      </c>
      <c r="C40" s="6">
        <v>3</v>
      </c>
      <c r="D40" s="52">
        <v>27</v>
      </c>
      <c r="E40" s="53">
        <v>967.6</v>
      </c>
      <c r="F40" s="53">
        <v>967.6</v>
      </c>
      <c r="G40" s="20">
        <v>812.2</v>
      </c>
      <c r="H40" s="42">
        <v>147.5</v>
      </c>
      <c r="I40" s="42">
        <v>7.4</v>
      </c>
      <c r="J40" s="42">
        <v>0.5</v>
      </c>
      <c r="K40" s="54">
        <v>0</v>
      </c>
      <c r="L40" s="42"/>
      <c r="M40" s="63"/>
      <c r="N40" s="67"/>
      <c r="O40" s="74"/>
      <c r="P40" s="22"/>
      <c r="Q40" s="21"/>
      <c r="R40" s="65"/>
    </row>
    <row r="41" spans="1:18" ht="15">
      <c r="A41" s="6" t="s">
        <v>35</v>
      </c>
      <c r="B41" s="52">
        <v>27</v>
      </c>
      <c r="C41" s="6">
        <v>4</v>
      </c>
      <c r="D41" s="52">
        <v>41</v>
      </c>
      <c r="E41" s="53">
        <v>1006.6</v>
      </c>
      <c r="F41" s="53">
        <v>1006.6</v>
      </c>
      <c r="G41" s="20">
        <v>934.7</v>
      </c>
      <c r="H41" s="42">
        <v>61</v>
      </c>
      <c r="I41" s="42">
        <v>10.4</v>
      </c>
      <c r="J41" s="42">
        <v>0.5</v>
      </c>
      <c r="K41" s="54">
        <v>0</v>
      </c>
      <c r="L41" s="42"/>
      <c r="M41" s="63"/>
      <c r="N41" s="67"/>
      <c r="O41" s="74"/>
      <c r="P41" s="22"/>
      <c r="Q41" s="21"/>
      <c r="R41" s="65"/>
    </row>
    <row r="42" spans="1:18" ht="15">
      <c r="A42" s="6" t="s">
        <v>36</v>
      </c>
      <c r="B42" s="52">
        <v>79</v>
      </c>
      <c r="C42" s="6">
        <v>13</v>
      </c>
      <c r="D42" s="52">
        <v>254</v>
      </c>
      <c r="E42" s="53">
        <v>2723</v>
      </c>
      <c r="F42" s="53">
        <v>2723</v>
      </c>
      <c r="G42" s="20">
        <v>2247.6</v>
      </c>
      <c r="H42" s="42">
        <v>439.4</v>
      </c>
      <c r="I42" s="42">
        <v>35.2</v>
      </c>
      <c r="J42" s="42">
        <v>0.8</v>
      </c>
      <c r="K42" s="54">
        <v>0</v>
      </c>
      <c r="L42" s="42"/>
      <c r="M42" s="63"/>
      <c r="N42" s="67"/>
      <c r="O42" s="74"/>
      <c r="P42" s="22"/>
      <c r="Q42" s="21"/>
      <c r="R42" s="65"/>
    </row>
    <row r="43" spans="1:18" ht="15">
      <c r="A43" s="6" t="s">
        <v>37</v>
      </c>
      <c r="B43" s="52">
        <v>18</v>
      </c>
      <c r="C43" s="6">
        <v>3</v>
      </c>
      <c r="D43" s="52">
        <v>78</v>
      </c>
      <c r="E43" s="53">
        <v>596.8</v>
      </c>
      <c r="F43" s="53">
        <v>596.8</v>
      </c>
      <c r="G43" s="20">
        <v>516.9</v>
      </c>
      <c r="H43" s="42">
        <v>70</v>
      </c>
      <c r="I43" s="42">
        <v>9.4</v>
      </c>
      <c r="J43" s="42">
        <v>0.5</v>
      </c>
      <c r="K43" s="54">
        <v>0</v>
      </c>
      <c r="L43" s="42"/>
      <c r="M43" s="63"/>
      <c r="N43" s="67"/>
      <c r="O43" s="74"/>
      <c r="P43" s="22"/>
      <c r="Q43" s="21"/>
      <c r="R43" s="65"/>
    </row>
    <row r="44" spans="1:18" ht="15">
      <c r="A44" s="6" t="s">
        <v>38</v>
      </c>
      <c r="B44" s="52">
        <v>26</v>
      </c>
      <c r="C44" s="6">
        <v>4</v>
      </c>
      <c r="D44" s="52">
        <v>78</v>
      </c>
      <c r="E44" s="53">
        <v>758.4</v>
      </c>
      <c r="F44" s="53">
        <v>758.4</v>
      </c>
      <c r="G44" s="20">
        <v>697.4</v>
      </c>
      <c r="H44" s="42">
        <v>49.4</v>
      </c>
      <c r="I44" s="42">
        <v>11.1</v>
      </c>
      <c r="J44" s="42">
        <v>0.5</v>
      </c>
      <c r="K44" s="54">
        <v>0</v>
      </c>
      <c r="L44" s="42"/>
      <c r="M44" s="63"/>
      <c r="N44" s="67"/>
      <c r="O44" s="74"/>
      <c r="P44" s="22"/>
      <c r="Q44" s="21"/>
      <c r="R44" s="65"/>
    </row>
    <row r="45" spans="1:27" s="50" customFormat="1" ht="15">
      <c r="A45" s="6" t="s">
        <v>39</v>
      </c>
      <c r="B45" s="52">
        <v>90</v>
      </c>
      <c r="C45" s="6">
        <v>13</v>
      </c>
      <c r="D45" s="52">
        <v>307</v>
      </c>
      <c r="E45" s="53">
        <v>3173.4</v>
      </c>
      <c r="F45" s="53">
        <v>3173.4</v>
      </c>
      <c r="G45" s="20">
        <v>2621</v>
      </c>
      <c r="H45" s="42">
        <v>499.5</v>
      </c>
      <c r="I45" s="42">
        <v>52.1</v>
      </c>
      <c r="J45" s="42">
        <v>0.8</v>
      </c>
      <c r="K45" s="54">
        <v>0</v>
      </c>
      <c r="L45" s="42"/>
      <c r="M45" s="63"/>
      <c r="N45" s="68"/>
      <c r="O45" s="75"/>
      <c r="P45" s="22"/>
      <c r="Q45" s="21"/>
      <c r="R45" s="65"/>
      <c r="S45" s="66"/>
      <c r="T45" s="66"/>
      <c r="U45" s="66"/>
      <c r="V45" s="66"/>
      <c r="W45" s="66"/>
      <c r="X45" s="66"/>
      <c r="Y45" s="66"/>
      <c r="Z45" s="66"/>
      <c r="AA45" s="66"/>
    </row>
    <row r="46" spans="1:18" ht="15">
      <c r="A46" s="6" t="s">
        <v>117</v>
      </c>
      <c r="B46" s="52">
        <v>39</v>
      </c>
      <c r="C46" s="6">
        <v>6</v>
      </c>
      <c r="D46" s="52">
        <v>163</v>
      </c>
      <c r="E46" s="53">
        <v>1104.0000000000002</v>
      </c>
      <c r="F46" s="53">
        <v>1104.0000000000002</v>
      </c>
      <c r="G46" s="20">
        <v>960.7</v>
      </c>
      <c r="H46" s="42">
        <v>115.4</v>
      </c>
      <c r="I46" s="42">
        <v>27.4</v>
      </c>
      <c r="J46" s="42">
        <v>0.5</v>
      </c>
      <c r="K46" s="54">
        <v>0</v>
      </c>
      <c r="L46" s="42"/>
      <c r="M46" s="63"/>
      <c r="N46" s="67"/>
      <c r="O46" s="74"/>
      <c r="P46" s="22"/>
      <c r="Q46" s="21"/>
      <c r="R46" s="65"/>
    </row>
    <row r="47" spans="1:18" ht="15">
      <c r="A47" s="6" t="s">
        <v>40</v>
      </c>
      <c r="B47" s="52">
        <v>64</v>
      </c>
      <c r="C47" s="6">
        <v>11</v>
      </c>
      <c r="D47" s="52">
        <v>203</v>
      </c>
      <c r="E47" s="53">
        <v>1943.8</v>
      </c>
      <c r="F47" s="53">
        <v>1943.8</v>
      </c>
      <c r="G47" s="20">
        <v>1686.5</v>
      </c>
      <c r="H47" s="42">
        <v>223.2</v>
      </c>
      <c r="I47" s="42">
        <v>33.3</v>
      </c>
      <c r="J47" s="42">
        <v>0.8</v>
      </c>
      <c r="K47" s="54">
        <v>0</v>
      </c>
      <c r="L47" s="42"/>
      <c r="M47" s="63"/>
      <c r="N47" s="67"/>
      <c r="O47" s="74"/>
      <c r="P47" s="22"/>
      <c r="Q47" s="21"/>
      <c r="R47" s="65"/>
    </row>
    <row r="48" spans="1:18" ht="15">
      <c r="A48" s="6" t="s">
        <v>41</v>
      </c>
      <c r="B48" s="52">
        <v>82</v>
      </c>
      <c r="C48" s="6">
        <v>14</v>
      </c>
      <c r="D48" s="52">
        <v>357</v>
      </c>
      <c r="E48" s="53">
        <v>2791.1</v>
      </c>
      <c r="F48" s="53">
        <v>2791.1</v>
      </c>
      <c r="G48" s="20">
        <v>2316</v>
      </c>
      <c r="H48" s="42">
        <v>406.6</v>
      </c>
      <c r="I48" s="42">
        <v>47.9</v>
      </c>
      <c r="J48" s="42">
        <v>20.6</v>
      </c>
      <c r="K48" s="54">
        <v>0</v>
      </c>
      <c r="L48" s="42"/>
      <c r="M48" s="63"/>
      <c r="N48" s="67"/>
      <c r="O48" s="74"/>
      <c r="P48" s="22"/>
      <c r="Q48" s="21"/>
      <c r="R48" s="65"/>
    </row>
    <row r="49" spans="1:18" ht="15">
      <c r="A49" s="6" t="s">
        <v>42</v>
      </c>
      <c r="B49" s="52">
        <v>77</v>
      </c>
      <c r="C49" s="6">
        <v>13</v>
      </c>
      <c r="D49" s="52">
        <v>281</v>
      </c>
      <c r="E49" s="53">
        <v>2794.7000000000003</v>
      </c>
      <c r="F49" s="53">
        <v>2794.7000000000003</v>
      </c>
      <c r="G49" s="20">
        <v>2300</v>
      </c>
      <c r="H49" s="42">
        <v>442.9</v>
      </c>
      <c r="I49" s="42">
        <v>51</v>
      </c>
      <c r="J49" s="42">
        <v>0.8</v>
      </c>
      <c r="K49" s="54">
        <v>0</v>
      </c>
      <c r="L49" s="42"/>
      <c r="M49" s="63"/>
      <c r="N49" s="67"/>
      <c r="O49" s="74"/>
      <c r="P49" s="22"/>
      <c r="Q49" s="21"/>
      <c r="R49" s="65"/>
    </row>
    <row r="50" spans="1:18" ht="15">
      <c r="A50" s="6" t="s">
        <v>43</v>
      </c>
      <c r="B50" s="52">
        <v>62</v>
      </c>
      <c r="C50" s="6">
        <v>11</v>
      </c>
      <c r="D50" s="52">
        <v>198</v>
      </c>
      <c r="E50" s="53">
        <v>2066.1</v>
      </c>
      <c r="F50" s="53">
        <v>2066.1</v>
      </c>
      <c r="G50" s="20">
        <v>1641.1</v>
      </c>
      <c r="H50" s="42">
        <v>360.2</v>
      </c>
      <c r="I50" s="42">
        <v>33.4</v>
      </c>
      <c r="J50" s="42">
        <v>31.4</v>
      </c>
      <c r="K50" s="54">
        <v>0</v>
      </c>
      <c r="L50" s="42"/>
      <c r="M50" s="63"/>
      <c r="N50" s="67"/>
      <c r="O50" s="74"/>
      <c r="P50" s="22"/>
      <c r="Q50" s="21"/>
      <c r="R50" s="65"/>
    </row>
    <row r="51" spans="1:18" ht="15">
      <c r="A51" s="6" t="s">
        <v>44</v>
      </c>
      <c r="B51" s="52">
        <v>43</v>
      </c>
      <c r="C51" s="6">
        <v>6</v>
      </c>
      <c r="D51" s="52">
        <v>121</v>
      </c>
      <c r="E51" s="53">
        <v>1414.7</v>
      </c>
      <c r="F51" s="53">
        <v>1414.7</v>
      </c>
      <c r="G51" s="20">
        <v>1213</v>
      </c>
      <c r="H51" s="42">
        <v>169.5</v>
      </c>
      <c r="I51" s="42">
        <v>20.9</v>
      </c>
      <c r="J51" s="42">
        <v>11.3</v>
      </c>
      <c r="K51" s="54">
        <v>0</v>
      </c>
      <c r="L51" s="42"/>
      <c r="M51" s="63"/>
      <c r="N51" s="67"/>
      <c r="O51" s="74"/>
      <c r="P51" s="22"/>
      <c r="Q51" s="21"/>
      <c r="R51" s="65"/>
    </row>
    <row r="52" spans="1:18" ht="15">
      <c r="A52" s="6" t="s">
        <v>45</v>
      </c>
      <c r="B52" s="52">
        <v>41</v>
      </c>
      <c r="C52" s="6">
        <v>6</v>
      </c>
      <c r="D52" s="52">
        <v>138</v>
      </c>
      <c r="E52" s="53">
        <v>1372.8999999999999</v>
      </c>
      <c r="F52" s="53">
        <v>1372.8999999999999</v>
      </c>
      <c r="G52" s="20">
        <v>1112.6</v>
      </c>
      <c r="H52" s="42">
        <v>234.2</v>
      </c>
      <c r="I52" s="42">
        <v>25.6</v>
      </c>
      <c r="J52" s="42">
        <v>0.5</v>
      </c>
      <c r="K52" s="54">
        <v>0</v>
      </c>
      <c r="L52" s="42"/>
      <c r="M52" s="63"/>
      <c r="N52" s="67"/>
      <c r="O52" s="74"/>
      <c r="P52" s="22"/>
      <c r="Q52" s="21"/>
      <c r="R52" s="65"/>
    </row>
    <row r="53" spans="1:18" ht="15">
      <c r="A53" s="6" t="s">
        <v>46</v>
      </c>
      <c r="B53" s="52">
        <v>43</v>
      </c>
      <c r="C53" s="6">
        <v>6</v>
      </c>
      <c r="D53" s="52">
        <v>154</v>
      </c>
      <c r="E53" s="53">
        <v>1447.9</v>
      </c>
      <c r="F53" s="53">
        <v>1447.9</v>
      </c>
      <c r="G53" s="20">
        <v>1174.7</v>
      </c>
      <c r="H53" s="42">
        <v>250.3</v>
      </c>
      <c r="I53" s="42">
        <v>22.4</v>
      </c>
      <c r="J53" s="42">
        <v>0.5</v>
      </c>
      <c r="K53" s="54">
        <v>0</v>
      </c>
      <c r="L53" s="42"/>
      <c r="M53" s="63"/>
      <c r="N53" s="67"/>
      <c r="O53" s="74"/>
      <c r="P53" s="22"/>
      <c r="Q53" s="21"/>
      <c r="R53" s="65"/>
    </row>
    <row r="54" spans="1:18" ht="15">
      <c r="A54" s="6" t="s">
        <v>47</v>
      </c>
      <c r="B54" s="52">
        <v>19</v>
      </c>
      <c r="C54" s="6">
        <v>3</v>
      </c>
      <c r="D54" s="52">
        <v>56</v>
      </c>
      <c r="E54" s="53">
        <v>645.4</v>
      </c>
      <c r="F54" s="53">
        <v>645.4</v>
      </c>
      <c r="G54" s="20">
        <v>554.6</v>
      </c>
      <c r="H54" s="42">
        <v>81</v>
      </c>
      <c r="I54" s="42">
        <v>9.3</v>
      </c>
      <c r="J54" s="42">
        <v>0.5</v>
      </c>
      <c r="K54" s="54">
        <v>0</v>
      </c>
      <c r="L54" s="42"/>
      <c r="M54" s="63"/>
      <c r="N54" s="67"/>
      <c r="O54" s="74"/>
      <c r="P54" s="22"/>
      <c r="Q54" s="21"/>
      <c r="R54" s="65"/>
    </row>
    <row r="55" spans="1:18" ht="15">
      <c r="A55" s="6" t="s">
        <v>177</v>
      </c>
      <c r="B55" s="52">
        <v>47</v>
      </c>
      <c r="C55" s="6">
        <v>8</v>
      </c>
      <c r="D55" s="52">
        <v>126</v>
      </c>
      <c r="E55" s="53">
        <v>1679.1</v>
      </c>
      <c r="F55" s="53">
        <v>1679.1</v>
      </c>
      <c r="G55" s="20">
        <v>1274.7</v>
      </c>
      <c r="H55" s="42">
        <v>381.3</v>
      </c>
      <c r="I55" s="42">
        <v>19.1</v>
      </c>
      <c r="J55" s="42">
        <v>4</v>
      </c>
      <c r="K55" s="54">
        <v>0</v>
      </c>
      <c r="L55" s="42"/>
      <c r="M55" s="63"/>
      <c r="N55" s="67"/>
      <c r="O55" s="74"/>
      <c r="P55" s="22"/>
      <c r="Q55" s="21"/>
      <c r="R55" s="65"/>
    </row>
    <row r="56" spans="1:18" ht="15">
      <c r="A56" s="6" t="s">
        <v>48</v>
      </c>
      <c r="B56" s="52">
        <v>67</v>
      </c>
      <c r="C56" s="6">
        <v>11</v>
      </c>
      <c r="D56" s="52">
        <v>215</v>
      </c>
      <c r="E56" s="53">
        <v>2226.7</v>
      </c>
      <c r="F56" s="53">
        <v>2226.7</v>
      </c>
      <c r="G56" s="20">
        <v>1986.1</v>
      </c>
      <c r="H56" s="42">
        <v>204.2</v>
      </c>
      <c r="I56" s="42">
        <v>35.6</v>
      </c>
      <c r="J56" s="42">
        <v>0.8</v>
      </c>
      <c r="K56" s="54">
        <v>0</v>
      </c>
      <c r="L56" s="42"/>
      <c r="M56" s="63"/>
      <c r="N56" s="67"/>
      <c r="O56" s="74"/>
      <c r="P56" s="22"/>
      <c r="Q56" s="21"/>
      <c r="R56" s="65"/>
    </row>
    <row r="57" spans="1:18" ht="15">
      <c r="A57" s="6" t="s">
        <v>49</v>
      </c>
      <c r="B57" s="52">
        <v>36</v>
      </c>
      <c r="C57" s="6">
        <v>6</v>
      </c>
      <c r="D57" s="52">
        <v>188</v>
      </c>
      <c r="E57" s="53">
        <v>1349.2</v>
      </c>
      <c r="F57" s="53">
        <v>1349.2</v>
      </c>
      <c r="G57" s="20">
        <v>1117.9</v>
      </c>
      <c r="H57" s="42">
        <v>202.7</v>
      </c>
      <c r="I57" s="42">
        <v>28.1</v>
      </c>
      <c r="J57" s="42">
        <v>0.5</v>
      </c>
      <c r="K57" s="54">
        <v>0</v>
      </c>
      <c r="L57" s="42"/>
      <c r="M57" s="63"/>
      <c r="N57" s="67"/>
      <c r="O57" s="74"/>
      <c r="P57" s="22"/>
      <c r="Q57" s="21"/>
      <c r="R57" s="65"/>
    </row>
    <row r="58" spans="1:18" ht="15">
      <c r="A58" s="6" t="s">
        <v>127</v>
      </c>
      <c r="B58" s="52">
        <v>26</v>
      </c>
      <c r="C58" s="6">
        <v>4</v>
      </c>
      <c r="D58" s="52">
        <v>121</v>
      </c>
      <c r="E58" s="53">
        <v>853.3</v>
      </c>
      <c r="F58" s="53">
        <v>853.3</v>
      </c>
      <c r="G58" s="20">
        <v>745.1</v>
      </c>
      <c r="H58" s="42">
        <v>86.7</v>
      </c>
      <c r="I58" s="42">
        <v>17.2</v>
      </c>
      <c r="J58" s="42">
        <v>4.3</v>
      </c>
      <c r="K58" s="54">
        <v>0</v>
      </c>
      <c r="L58" s="42"/>
      <c r="M58" s="63"/>
      <c r="N58" s="67"/>
      <c r="O58" s="74"/>
      <c r="P58" s="22"/>
      <c r="Q58" s="21"/>
      <c r="R58" s="65"/>
    </row>
    <row r="59" spans="1:18" ht="15">
      <c r="A59" s="6" t="s">
        <v>50</v>
      </c>
      <c r="B59" s="52">
        <v>19</v>
      </c>
      <c r="C59" s="6">
        <v>3</v>
      </c>
      <c r="D59" s="52">
        <v>66</v>
      </c>
      <c r="E59" s="53">
        <v>623.8</v>
      </c>
      <c r="F59" s="53">
        <v>623.8</v>
      </c>
      <c r="G59" s="20">
        <v>522.4</v>
      </c>
      <c r="H59" s="42">
        <v>90.5</v>
      </c>
      <c r="I59" s="42">
        <v>10.4</v>
      </c>
      <c r="J59" s="42">
        <v>0.5</v>
      </c>
      <c r="K59" s="54">
        <v>0</v>
      </c>
      <c r="L59" s="19"/>
      <c r="M59" s="58"/>
      <c r="N59" s="67"/>
      <c r="O59" s="74"/>
      <c r="P59" s="22"/>
      <c r="Q59" s="21"/>
      <c r="R59" s="65"/>
    </row>
    <row r="60" spans="1:18" ht="30.75">
      <c r="A60" s="69" t="s">
        <v>145</v>
      </c>
      <c r="B60" s="52">
        <v>12</v>
      </c>
      <c r="C60" s="6">
        <v>2</v>
      </c>
      <c r="D60" s="52">
        <v>42</v>
      </c>
      <c r="E60" s="53">
        <v>439.70000000000005</v>
      </c>
      <c r="F60" s="53">
        <v>439.70000000000005</v>
      </c>
      <c r="G60" s="20">
        <v>368.5</v>
      </c>
      <c r="H60" s="42">
        <v>65.1</v>
      </c>
      <c r="I60" s="42">
        <v>5.6</v>
      </c>
      <c r="J60" s="42">
        <v>0.5</v>
      </c>
      <c r="K60" s="54">
        <v>0</v>
      </c>
      <c r="L60" s="19"/>
      <c r="M60" s="58"/>
      <c r="N60" s="67"/>
      <c r="O60" s="67"/>
      <c r="P60" s="22"/>
      <c r="Q60" s="21"/>
      <c r="R60" s="65"/>
    </row>
    <row r="61" spans="1:3" ht="15">
      <c r="A61" s="14"/>
      <c r="C61" s="29"/>
    </row>
    <row r="62" spans="1:12" ht="15">
      <c r="A62" s="14"/>
      <c r="B62" s="48"/>
      <c r="C62" s="41"/>
      <c r="E62" s="47"/>
      <c r="G62" s="21"/>
      <c r="L62" s="47"/>
    </row>
    <row r="63" spans="3:13" ht="15">
      <c r="C63" s="41"/>
      <c r="K63" s="40"/>
      <c r="L63" s="40"/>
      <c r="M63" s="40"/>
    </row>
    <row r="64" ht="15">
      <c r="Q64" s="65"/>
    </row>
    <row r="65" ht="15">
      <c r="Q65" s="65"/>
    </row>
  </sheetData>
  <sheetProtection/>
  <mergeCells count="14">
    <mergeCell ref="Q3:Q5"/>
    <mergeCell ref="A1:M1"/>
    <mergeCell ref="G4:J4"/>
    <mergeCell ref="F3:J3"/>
    <mergeCell ref="F4:F5"/>
    <mergeCell ref="A3:A5"/>
    <mergeCell ref="B3:B5"/>
    <mergeCell ref="C3:C5"/>
    <mergeCell ref="D3:D5"/>
    <mergeCell ref="E3:E5"/>
    <mergeCell ref="K3:K5"/>
    <mergeCell ref="L3:M3"/>
    <mergeCell ref="L4:L5"/>
    <mergeCell ref="M4:M5"/>
  </mergeCells>
  <printOptions horizontalCentered="1"/>
  <pageMargins left="0.4330708661417323" right="0.3937007874015748" top="0.1968503937007874" bottom="0.1968503937007874" header="0.1968503937007874" footer="0.196850393700787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62"/>
  <sheetViews>
    <sheetView view="pageBreakPreview" zoomScaleSheetLayoutView="100" zoomScalePageLayoutView="0" workbookViewId="0" topLeftCell="A40">
      <selection activeCell="A49" sqref="A49"/>
    </sheetView>
  </sheetViews>
  <sheetFormatPr defaultColWidth="9.125" defaultRowHeight="12.75"/>
  <cols>
    <col min="1" max="1" width="21.50390625" style="8" customWidth="1"/>
    <col min="2" max="2" width="13.50390625" style="9" customWidth="1"/>
    <col min="3" max="3" width="11.625" style="9" customWidth="1"/>
    <col min="4" max="4" width="10.875" style="9" customWidth="1"/>
    <col min="5" max="5" width="11.50390625" style="9" customWidth="1"/>
    <col min="6" max="6" width="13.625" style="9" customWidth="1"/>
    <col min="7" max="8" width="12.00390625" style="9" customWidth="1"/>
    <col min="9" max="9" width="12.50390625" style="9" customWidth="1"/>
    <col min="10" max="10" width="12.375" style="9" customWidth="1"/>
    <col min="11" max="11" width="12.00390625" style="9" customWidth="1"/>
    <col min="12" max="12" width="11.375" style="9" customWidth="1"/>
    <col min="13" max="13" width="14.375" style="9" customWidth="1"/>
    <col min="14" max="14" width="10.125" style="1" customWidth="1"/>
    <col min="15" max="24" width="12.00390625" style="1" customWidth="1"/>
    <col min="25" max="16384" width="9.125" style="1" customWidth="1"/>
  </cols>
  <sheetData>
    <row r="1" spans="1:24" ht="20.25">
      <c r="A1" s="112" t="s">
        <v>153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23"/>
      <c r="Q1" s="23"/>
      <c r="R1" s="23"/>
      <c r="S1" s="23"/>
      <c r="T1" s="23"/>
      <c r="U1" s="23"/>
      <c r="V1" s="23"/>
      <c r="W1" s="23"/>
      <c r="X1" s="23"/>
    </row>
    <row r="2" spans="1:13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5"/>
    </row>
    <row r="3" spans="1:24" ht="15" customHeight="1">
      <c r="A3" s="102" t="s">
        <v>93</v>
      </c>
      <c r="B3" s="102" t="s">
        <v>87</v>
      </c>
      <c r="C3" s="102" t="s">
        <v>98</v>
      </c>
      <c r="D3" s="102" t="s">
        <v>89</v>
      </c>
      <c r="E3" s="102" t="s">
        <v>90</v>
      </c>
      <c r="F3" s="102" t="s">
        <v>91</v>
      </c>
      <c r="G3" s="102" t="s">
        <v>176</v>
      </c>
      <c r="H3" s="117" t="s">
        <v>102</v>
      </c>
      <c r="I3" s="118"/>
      <c r="J3" s="118"/>
      <c r="K3" s="118"/>
      <c r="L3" s="119"/>
      <c r="M3" s="120" t="s">
        <v>110</v>
      </c>
      <c r="N3" s="108" t="s">
        <v>107</v>
      </c>
      <c r="O3" s="108"/>
      <c r="P3" s="12"/>
      <c r="Q3" s="12"/>
      <c r="R3" s="12"/>
      <c r="S3" s="12"/>
      <c r="T3" s="12"/>
      <c r="U3" s="12"/>
      <c r="V3" s="12"/>
      <c r="W3" s="12"/>
      <c r="X3" s="12"/>
    </row>
    <row r="4" spans="1:24" ht="15.75" customHeight="1">
      <c r="A4" s="103"/>
      <c r="B4" s="103"/>
      <c r="C4" s="103"/>
      <c r="D4" s="103"/>
      <c r="E4" s="103"/>
      <c r="F4" s="103"/>
      <c r="G4" s="103"/>
      <c r="H4" s="102" t="s">
        <v>100</v>
      </c>
      <c r="I4" s="108" t="s">
        <v>82</v>
      </c>
      <c r="J4" s="108"/>
      <c r="K4" s="108"/>
      <c r="L4" s="108"/>
      <c r="M4" s="121"/>
      <c r="N4" s="109" t="s">
        <v>124</v>
      </c>
      <c r="O4" s="109" t="s">
        <v>125</v>
      </c>
      <c r="P4" s="81"/>
      <c r="Q4" s="81"/>
      <c r="R4" s="81"/>
      <c r="S4" s="81"/>
      <c r="T4" s="81"/>
      <c r="U4" s="81"/>
      <c r="V4" s="81"/>
      <c r="W4" s="81"/>
      <c r="X4" s="81"/>
    </row>
    <row r="5" spans="1:24" s="2" customFormat="1" ht="62.25">
      <c r="A5" s="104"/>
      <c r="B5" s="104"/>
      <c r="C5" s="104"/>
      <c r="D5" s="104"/>
      <c r="E5" s="104"/>
      <c r="F5" s="104"/>
      <c r="G5" s="104"/>
      <c r="H5" s="104"/>
      <c r="I5" s="17" t="s">
        <v>120</v>
      </c>
      <c r="J5" s="4" t="s">
        <v>121</v>
      </c>
      <c r="K5" s="4" t="s">
        <v>122</v>
      </c>
      <c r="L5" s="4" t="s">
        <v>123</v>
      </c>
      <c r="M5" s="122"/>
      <c r="N5" s="109"/>
      <c r="O5" s="109"/>
      <c r="P5" s="81"/>
      <c r="Q5" s="81"/>
      <c r="R5" s="81"/>
      <c r="S5" s="81"/>
      <c r="T5" s="81"/>
      <c r="U5" s="81"/>
      <c r="V5" s="81"/>
      <c r="W5" s="81"/>
      <c r="X5" s="81"/>
    </row>
    <row r="6" spans="1:25" ht="15">
      <c r="A6" s="6" t="s">
        <v>51</v>
      </c>
      <c r="B6" s="60">
        <v>71</v>
      </c>
      <c r="C6" s="80">
        <v>21</v>
      </c>
      <c r="D6" s="80">
        <v>628</v>
      </c>
      <c r="E6" s="80"/>
      <c r="F6" s="80"/>
      <c r="G6" s="59">
        <f aca="true" t="shared" si="0" ref="G6:G54">SUM(H6,M6)</f>
        <v>2733.4000000000005</v>
      </c>
      <c r="H6" s="59">
        <f aca="true" t="shared" si="1" ref="H6:H54">SUM(I6:L6)</f>
        <v>2733.4000000000005</v>
      </c>
      <c r="I6" s="59">
        <v>2322.8</v>
      </c>
      <c r="J6" s="33">
        <v>393.5</v>
      </c>
      <c r="K6" s="59">
        <v>16.3</v>
      </c>
      <c r="L6" s="59">
        <v>0.8</v>
      </c>
      <c r="M6" s="61">
        <f aca="true" t="shared" si="2" ref="M6:M53">N6+O6</f>
        <v>0</v>
      </c>
      <c r="N6" s="62"/>
      <c r="O6" s="62"/>
      <c r="P6" s="82"/>
      <c r="Q6" s="82"/>
      <c r="R6" s="82"/>
      <c r="S6" s="82"/>
      <c r="T6" s="82"/>
      <c r="U6" s="82"/>
      <c r="V6" s="82"/>
      <c r="W6" s="82"/>
      <c r="X6" s="82"/>
      <c r="Y6" s="83"/>
    </row>
    <row r="7" spans="1:25" ht="15">
      <c r="A7" s="6" t="s">
        <v>52</v>
      </c>
      <c r="B7" s="60">
        <f>90-3</f>
        <v>87</v>
      </c>
      <c r="C7" s="80">
        <v>25</v>
      </c>
      <c r="D7" s="80">
        <v>730</v>
      </c>
      <c r="E7" s="80"/>
      <c r="F7" s="80"/>
      <c r="G7" s="59">
        <f t="shared" si="0"/>
        <v>3703.9</v>
      </c>
      <c r="H7" s="59">
        <f t="shared" si="1"/>
        <v>3703.9</v>
      </c>
      <c r="I7" s="59">
        <v>3397</v>
      </c>
      <c r="J7" s="33">
        <v>256.9</v>
      </c>
      <c r="K7" s="59">
        <v>28.5</v>
      </c>
      <c r="L7" s="59">
        <v>21.5</v>
      </c>
      <c r="M7" s="61">
        <f t="shared" si="2"/>
        <v>0</v>
      </c>
      <c r="N7" s="62"/>
      <c r="O7" s="6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15">
      <c r="A8" s="6" t="s">
        <v>53</v>
      </c>
      <c r="B8" s="60">
        <f>95-4</f>
        <v>91</v>
      </c>
      <c r="C8" s="80">
        <v>23</v>
      </c>
      <c r="D8" s="80">
        <v>615</v>
      </c>
      <c r="E8" s="80"/>
      <c r="F8" s="80"/>
      <c r="G8" s="59">
        <f t="shared" si="0"/>
        <v>3647.7999999999997</v>
      </c>
      <c r="H8" s="59">
        <f t="shared" si="1"/>
        <v>3647.7999999999997</v>
      </c>
      <c r="I8" s="59">
        <v>3142.2</v>
      </c>
      <c r="J8" s="33">
        <v>474.7</v>
      </c>
      <c r="K8" s="59">
        <v>11.4</v>
      </c>
      <c r="L8" s="59">
        <v>19.5</v>
      </c>
      <c r="M8" s="61">
        <f t="shared" si="2"/>
        <v>0</v>
      </c>
      <c r="N8" s="62"/>
      <c r="O8" s="62"/>
      <c r="P8" s="82"/>
      <c r="Q8" s="82"/>
      <c r="R8" s="82"/>
      <c r="S8" s="82"/>
      <c r="T8" s="82"/>
      <c r="U8" s="82"/>
      <c r="V8" s="82"/>
      <c r="W8" s="82"/>
      <c r="X8" s="82"/>
      <c r="Y8" s="83"/>
    </row>
    <row r="9" spans="1:25" ht="15">
      <c r="A9" s="6" t="s">
        <v>54</v>
      </c>
      <c r="B9" s="60">
        <f>69-6</f>
        <v>63</v>
      </c>
      <c r="C9" s="80">
        <v>20</v>
      </c>
      <c r="D9" s="80">
        <v>562</v>
      </c>
      <c r="E9" s="80"/>
      <c r="F9" s="80"/>
      <c r="G9" s="59">
        <f t="shared" si="0"/>
        <v>2657.2</v>
      </c>
      <c r="H9" s="59">
        <f t="shared" si="1"/>
        <v>2657.2</v>
      </c>
      <c r="I9" s="59">
        <v>2356.9</v>
      </c>
      <c r="J9" s="33">
        <v>267</v>
      </c>
      <c r="K9" s="59">
        <v>16.7</v>
      </c>
      <c r="L9" s="59">
        <v>16.6</v>
      </c>
      <c r="M9" s="61">
        <f t="shared" si="2"/>
        <v>0</v>
      </c>
      <c r="N9" s="62"/>
      <c r="O9" s="62"/>
      <c r="P9" s="82"/>
      <c r="Q9" s="82"/>
      <c r="R9" s="82"/>
      <c r="S9" s="82"/>
      <c r="T9" s="82"/>
      <c r="U9" s="82"/>
      <c r="V9" s="82"/>
      <c r="W9" s="82"/>
      <c r="X9" s="82"/>
      <c r="Y9" s="21"/>
    </row>
    <row r="10" spans="1:25" ht="15">
      <c r="A10" s="6" t="s">
        <v>55</v>
      </c>
      <c r="B10" s="60">
        <f>42-2</f>
        <v>40</v>
      </c>
      <c r="C10" s="80">
        <v>11</v>
      </c>
      <c r="D10" s="80">
        <v>203</v>
      </c>
      <c r="E10" s="80"/>
      <c r="F10" s="80"/>
      <c r="G10" s="59">
        <f t="shared" si="0"/>
        <v>1543</v>
      </c>
      <c r="H10" s="59">
        <f t="shared" si="1"/>
        <v>1543</v>
      </c>
      <c r="I10" s="59">
        <v>1268.8</v>
      </c>
      <c r="J10" s="33">
        <v>273.7</v>
      </c>
      <c r="K10" s="59">
        <v>0</v>
      </c>
      <c r="L10" s="59">
        <v>0.5</v>
      </c>
      <c r="M10" s="61">
        <f t="shared" si="2"/>
        <v>0</v>
      </c>
      <c r="N10" s="62"/>
      <c r="O10" s="62"/>
      <c r="P10" s="82"/>
      <c r="Q10" s="82"/>
      <c r="R10" s="82"/>
      <c r="S10" s="82"/>
      <c r="T10" s="82"/>
      <c r="U10" s="82"/>
      <c r="V10" s="82"/>
      <c r="W10" s="82"/>
      <c r="X10" s="82"/>
      <c r="Y10" s="83"/>
    </row>
    <row r="11" spans="1:25" ht="15">
      <c r="A11" s="6" t="s">
        <v>56</v>
      </c>
      <c r="B11" s="60">
        <f>77-2</f>
        <v>75</v>
      </c>
      <c r="C11" s="80">
        <v>20</v>
      </c>
      <c r="D11" s="80">
        <v>577</v>
      </c>
      <c r="E11" s="80"/>
      <c r="F11" s="80"/>
      <c r="G11" s="59">
        <f t="shared" si="0"/>
        <v>3074.7</v>
      </c>
      <c r="H11" s="59">
        <f t="shared" si="1"/>
        <v>3074.7</v>
      </c>
      <c r="I11" s="59">
        <v>2387</v>
      </c>
      <c r="J11" s="33">
        <v>624.6</v>
      </c>
      <c r="K11" s="59">
        <v>13.5</v>
      </c>
      <c r="L11" s="59">
        <v>49.6</v>
      </c>
      <c r="M11" s="61">
        <f t="shared" si="2"/>
        <v>0</v>
      </c>
      <c r="N11" s="62"/>
      <c r="O11" s="62"/>
      <c r="P11" s="82"/>
      <c r="Q11" s="82"/>
      <c r="R11" s="82"/>
      <c r="S11" s="82"/>
      <c r="T11" s="82"/>
      <c r="U11" s="82"/>
      <c r="V11" s="82"/>
      <c r="W11" s="82"/>
      <c r="X11" s="82"/>
      <c r="Y11" s="83"/>
    </row>
    <row r="12" spans="1:25" ht="15">
      <c r="A12" s="6" t="s">
        <v>57</v>
      </c>
      <c r="B12" s="60">
        <v>62</v>
      </c>
      <c r="C12" s="80">
        <v>18</v>
      </c>
      <c r="D12" s="80">
        <v>460</v>
      </c>
      <c r="E12" s="80"/>
      <c r="F12" s="80"/>
      <c r="G12" s="59">
        <f t="shared" si="0"/>
        <v>2548.6</v>
      </c>
      <c r="H12" s="59">
        <f t="shared" si="1"/>
        <v>2548.6</v>
      </c>
      <c r="I12" s="59">
        <v>2112.1</v>
      </c>
      <c r="J12" s="33">
        <v>372.3</v>
      </c>
      <c r="K12" s="59">
        <v>19.5</v>
      </c>
      <c r="L12" s="59">
        <v>44.7</v>
      </c>
      <c r="M12" s="61">
        <f t="shared" si="2"/>
        <v>0</v>
      </c>
      <c r="N12" s="62"/>
      <c r="O12" s="62"/>
      <c r="P12" s="82"/>
      <c r="Q12" s="82"/>
      <c r="R12" s="82"/>
      <c r="S12" s="82"/>
      <c r="T12" s="82"/>
      <c r="U12" s="82"/>
      <c r="V12" s="82"/>
      <c r="W12" s="82"/>
      <c r="X12" s="82"/>
      <c r="Y12" s="83"/>
    </row>
    <row r="13" spans="1:25" ht="15">
      <c r="A13" s="6" t="s">
        <v>58</v>
      </c>
      <c r="B13" s="60">
        <f>69-5</f>
        <v>64</v>
      </c>
      <c r="C13" s="80">
        <v>18</v>
      </c>
      <c r="D13" s="80">
        <v>489</v>
      </c>
      <c r="E13" s="80"/>
      <c r="F13" s="80"/>
      <c r="G13" s="59">
        <f t="shared" si="0"/>
        <v>2752.8</v>
      </c>
      <c r="H13" s="59">
        <f t="shared" si="1"/>
        <v>2752.8</v>
      </c>
      <c r="I13" s="59">
        <v>2408.5</v>
      </c>
      <c r="J13" s="33">
        <v>309.3</v>
      </c>
      <c r="K13" s="59">
        <v>12</v>
      </c>
      <c r="L13" s="59">
        <v>23</v>
      </c>
      <c r="M13" s="61">
        <f t="shared" si="2"/>
        <v>0</v>
      </c>
      <c r="N13" s="62"/>
      <c r="O13" s="62"/>
      <c r="P13" s="82"/>
      <c r="Q13" s="82"/>
      <c r="R13" s="82"/>
      <c r="S13" s="82"/>
      <c r="T13" s="82"/>
      <c r="U13" s="82"/>
      <c r="V13" s="82"/>
      <c r="W13" s="82"/>
      <c r="X13" s="82"/>
      <c r="Y13" s="21"/>
    </row>
    <row r="14" spans="1:25" ht="15">
      <c r="A14" s="6" t="s">
        <v>59</v>
      </c>
      <c r="B14" s="60">
        <v>129</v>
      </c>
      <c r="C14" s="80">
        <v>35</v>
      </c>
      <c r="D14" s="80">
        <v>1067</v>
      </c>
      <c r="E14" s="80"/>
      <c r="F14" s="80"/>
      <c r="G14" s="59">
        <f t="shared" si="0"/>
        <v>5179.3</v>
      </c>
      <c r="H14" s="59">
        <f t="shared" si="1"/>
        <v>5179.3</v>
      </c>
      <c r="I14" s="59">
        <v>4660.7</v>
      </c>
      <c r="J14" s="33">
        <v>467.2</v>
      </c>
      <c r="K14" s="59">
        <v>26.3</v>
      </c>
      <c r="L14" s="59">
        <v>25.1</v>
      </c>
      <c r="M14" s="61">
        <f t="shared" si="2"/>
        <v>0</v>
      </c>
      <c r="N14" s="62"/>
      <c r="O14" s="62"/>
      <c r="P14" s="82"/>
      <c r="Q14" s="82"/>
      <c r="R14" s="82"/>
      <c r="S14" s="82"/>
      <c r="T14" s="82"/>
      <c r="U14" s="82"/>
      <c r="V14" s="82"/>
      <c r="W14" s="82"/>
      <c r="X14" s="82"/>
      <c r="Y14" s="12"/>
    </row>
    <row r="15" spans="1:25" ht="15">
      <c r="A15" s="6" t="s">
        <v>60</v>
      </c>
      <c r="B15" s="60">
        <f>74-3</f>
        <v>71</v>
      </c>
      <c r="C15" s="80">
        <v>19</v>
      </c>
      <c r="D15" s="80">
        <v>447</v>
      </c>
      <c r="E15" s="80"/>
      <c r="F15" s="80"/>
      <c r="G15" s="59">
        <f t="shared" si="0"/>
        <v>2838.1</v>
      </c>
      <c r="H15" s="59">
        <f t="shared" si="1"/>
        <v>2838.1</v>
      </c>
      <c r="I15" s="59">
        <v>2554.6</v>
      </c>
      <c r="J15" s="33">
        <v>240.5</v>
      </c>
      <c r="K15" s="59">
        <v>24.3</v>
      </c>
      <c r="L15" s="59">
        <v>18.7</v>
      </c>
      <c r="M15" s="61">
        <f t="shared" si="2"/>
        <v>0</v>
      </c>
      <c r="N15" s="62"/>
      <c r="O15" s="62"/>
      <c r="P15" s="82"/>
      <c r="Q15" s="82"/>
      <c r="R15" s="82"/>
      <c r="S15" s="82"/>
      <c r="T15" s="82"/>
      <c r="U15" s="82"/>
      <c r="V15" s="82"/>
      <c r="W15" s="82"/>
      <c r="X15" s="82"/>
      <c r="Y15" s="83"/>
    </row>
    <row r="16" spans="1:25" ht="15">
      <c r="A16" s="6" t="s">
        <v>61</v>
      </c>
      <c r="B16" s="60">
        <f>94-2</f>
        <v>92</v>
      </c>
      <c r="C16" s="80">
        <v>27</v>
      </c>
      <c r="D16" s="80">
        <v>776</v>
      </c>
      <c r="E16" s="80"/>
      <c r="F16" s="80"/>
      <c r="G16" s="59">
        <f t="shared" si="0"/>
        <v>3548.7000000000003</v>
      </c>
      <c r="H16" s="59">
        <f t="shared" si="1"/>
        <v>3548.7000000000003</v>
      </c>
      <c r="I16" s="59">
        <v>3049.4</v>
      </c>
      <c r="J16" s="33">
        <v>450.1</v>
      </c>
      <c r="K16" s="59">
        <v>23.9</v>
      </c>
      <c r="L16" s="59">
        <v>25.3</v>
      </c>
      <c r="M16" s="61">
        <f t="shared" si="2"/>
        <v>0</v>
      </c>
      <c r="N16" s="62"/>
      <c r="O16" s="62"/>
      <c r="P16" s="82"/>
      <c r="Q16" s="82"/>
      <c r="R16" s="82"/>
      <c r="S16" s="82"/>
      <c r="T16" s="82"/>
      <c r="U16" s="82"/>
      <c r="V16" s="82"/>
      <c r="W16" s="82"/>
      <c r="X16" s="82"/>
      <c r="Y16" s="12"/>
    </row>
    <row r="17" spans="1:25" ht="15">
      <c r="A17" s="6" t="s">
        <v>62</v>
      </c>
      <c r="B17" s="60">
        <v>94</v>
      </c>
      <c r="C17" s="80">
        <v>26</v>
      </c>
      <c r="D17" s="80">
        <v>730</v>
      </c>
      <c r="E17" s="80"/>
      <c r="F17" s="80"/>
      <c r="G17" s="59">
        <f t="shared" si="0"/>
        <v>3800</v>
      </c>
      <c r="H17" s="59">
        <f t="shared" si="1"/>
        <v>3800</v>
      </c>
      <c r="I17" s="59">
        <v>3163.2</v>
      </c>
      <c r="J17" s="33">
        <v>617.5</v>
      </c>
      <c r="K17" s="59">
        <v>18.8</v>
      </c>
      <c r="L17" s="59">
        <v>0.5</v>
      </c>
      <c r="M17" s="61">
        <f t="shared" si="2"/>
        <v>0</v>
      </c>
      <c r="N17" s="62"/>
      <c r="O17" s="62"/>
      <c r="P17" s="82"/>
      <c r="Q17" s="82"/>
      <c r="R17" s="82"/>
      <c r="S17" s="82"/>
      <c r="T17" s="82"/>
      <c r="U17" s="82"/>
      <c r="V17" s="82"/>
      <c r="W17" s="82"/>
      <c r="X17" s="82"/>
      <c r="Y17" s="83"/>
    </row>
    <row r="18" spans="1:25" ht="15">
      <c r="A18" s="6" t="s">
        <v>63</v>
      </c>
      <c r="B18" s="60">
        <f>86-1</f>
        <v>85</v>
      </c>
      <c r="C18" s="80">
        <v>21</v>
      </c>
      <c r="D18" s="80">
        <v>635</v>
      </c>
      <c r="E18" s="80"/>
      <c r="F18" s="80"/>
      <c r="G18" s="59">
        <f t="shared" si="0"/>
        <v>3081.4</v>
      </c>
      <c r="H18" s="59">
        <f t="shared" si="1"/>
        <v>3081.4</v>
      </c>
      <c r="I18" s="59">
        <v>2877.5</v>
      </c>
      <c r="J18" s="33">
        <v>181.8</v>
      </c>
      <c r="K18" s="59">
        <v>21.6</v>
      </c>
      <c r="L18" s="59">
        <v>0.5</v>
      </c>
      <c r="M18" s="61">
        <f t="shared" si="2"/>
        <v>0</v>
      </c>
      <c r="N18" s="62"/>
      <c r="O18" s="62"/>
      <c r="P18" s="82"/>
      <c r="Q18" s="82"/>
      <c r="R18" s="82"/>
      <c r="S18" s="82"/>
      <c r="T18" s="82"/>
      <c r="U18" s="82"/>
      <c r="V18" s="82"/>
      <c r="W18" s="82"/>
      <c r="X18" s="82"/>
      <c r="Y18" s="83"/>
    </row>
    <row r="19" spans="1:25" ht="15">
      <c r="A19" s="6" t="s">
        <v>64</v>
      </c>
      <c r="B19" s="60">
        <v>77</v>
      </c>
      <c r="C19" s="80">
        <v>21</v>
      </c>
      <c r="D19" s="80">
        <v>618</v>
      </c>
      <c r="E19" s="80"/>
      <c r="F19" s="80"/>
      <c r="G19" s="59">
        <f t="shared" si="0"/>
        <v>2733</v>
      </c>
      <c r="H19" s="59">
        <f t="shared" si="1"/>
        <v>2733</v>
      </c>
      <c r="I19" s="59">
        <v>2419.4</v>
      </c>
      <c r="J19" s="33">
        <v>298.5</v>
      </c>
      <c r="K19" s="59">
        <v>14.6</v>
      </c>
      <c r="L19" s="59">
        <v>0.5</v>
      </c>
      <c r="M19" s="61">
        <f t="shared" si="2"/>
        <v>0</v>
      </c>
      <c r="N19" s="62"/>
      <c r="O19" s="62"/>
      <c r="P19" s="82"/>
      <c r="Q19" s="82"/>
      <c r="R19" s="82"/>
      <c r="S19" s="82"/>
      <c r="T19" s="82"/>
      <c r="U19" s="82"/>
      <c r="V19" s="82"/>
      <c r="W19" s="82"/>
      <c r="X19" s="82"/>
      <c r="Y19" s="83"/>
    </row>
    <row r="20" spans="1:25" ht="15">
      <c r="A20" s="6" t="s">
        <v>116</v>
      </c>
      <c r="B20" s="60">
        <f>66-12</f>
        <v>54</v>
      </c>
      <c r="C20" s="80">
        <v>10</v>
      </c>
      <c r="D20" s="80">
        <v>319</v>
      </c>
      <c r="E20" s="80">
        <v>4</v>
      </c>
      <c r="F20" s="80">
        <v>97</v>
      </c>
      <c r="G20" s="59">
        <f>SUM(H20,M20)</f>
        <v>2353.5000000000005</v>
      </c>
      <c r="H20" s="59">
        <f t="shared" si="1"/>
        <v>2353.5000000000005</v>
      </c>
      <c r="I20" s="59">
        <v>1986.7</v>
      </c>
      <c r="J20" s="33">
        <v>355.1</v>
      </c>
      <c r="K20" s="59">
        <v>2.8</v>
      </c>
      <c r="L20" s="59">
        <v>8.9</v>
      </c>
      <c r="M20" s="61">
        <f t="shared" si="2"/>
        <v>0</v>
      </c>
      <c r="N20" s="62"/>
      <c r="O20" s="62"/>
      <c r="P20" s="82"/>
      <c r="Q20" s="82"/>
      <c r="R20" s="82"/>
      <c r="S20" s="82"/>
      <c r="T20" s="82"/>
      <c r="U20" s="82"/>
      <c r="V20" s="82"/>
      <c r="W20" s="82"/>
      <c r="X20" s="82"/>
      <c r="Y20" s="21"/>
    </row>
    <row r="21" spans="1:25" ht="15">
      <c r="A21" s="6" t="s">
        <v>146</v>
      </c>
      <c r="B21" s="60">
        <v>74</v>
      </c>
      <c r="C21" s="60">
        <v>12</v>
      </c>
      <c r="D21" s="80">
        <v>274</v>
      </c>
      <c r="E21" s="60">
        <v>3</v>
      </c>
      <c r="F21" s="80">
        <v>66</v>
      </c>
      <c r="G21" s="49">
        <f>SUM(H21,M21)</f>
        <v>2270.7</v>
      </c>
      <c r="H21" s="49">
        <f t="shared" si="1"/>
        <v>2270.7</v>
      </c>
      <c r="I21" s="59">
        <v>2154.5</v>
      </c>
      <c r="J21" s="51">
        <v>101.9</v>
      </c>
      <c r="K21" s="59">
        <v>5.1</v>
      </c>
      <c r="L21" s="59">
        <v>9.2</v>
      </c>
      <c r="M21" s="61">
        <f t="shared" si="2"/>
        <v>0</v>
      </c>
      <c r="N21" s="62"/>
      <c r="O21" s="62"/>
      <c r="P21" s="82"/>
      <c r="Q21" s="82"/>
      <c r="R21" s="82"/>
      <c r="S21" s="82"/>
      <c r="T21" s="82"/>
      <c r="U21" s="82"/>
      <c r="V21" s="82"/>
      <c r="W21" s="82"/>
      <c r="X21" s="82"/>
      <c r="Y21" s="83"/>
    </row>
    <row r="22" spans="1:25" ht="15">
      <c r="A22" s="6" t="s">
        <v>65</v>
      </c>
      <c r="B22" s="60">
        <f>33-2</f>
        <v>31</v>
      </c>
      <c r="C22" s="80">
        <v>9</v>
      </c>
      <c r="D22" s="80">
        <v>157</v>
      </c>
      <c r="E22" s="80"/>
      <c r="F22" s="80"/>
      <c r="G22" s="59">
        <f>SUM(H22,M22)</f>
        <v>1117.8</v>
      </c>
      <c r="H22" s="59">
        <f t="shared" si="1"/>
        <v>1117.8</v>
      </c>
      <c r="I22" s="59">
        <v>972.2</v>
      </c>
      <c r="J22" s="33">
        <v>134.6</v>
      </c>
      <c r="K22" s="59">
        <v>10.5</v>
      </c>
      <c r="L22" s="59">
        <v>0.5</v>
      </c>
      <c r="M22" s="61">
        <f t="shared" si="2"/>
        <v>0</v>
      </c>
      <c r="N22" s="62"/>
      <c r="O22" s="62"/>
      <c r="P22" s="82"/>
      <c r="Q22" s="82"/>
      <c r="R22" s="82"/>
      <c r="S22" s="82"/>
      <c r="T22" s="82"/>
      <c r="U22" s="82"/>
      <c r="V22" s="82"/>
      <c r="W22" s="82"/>
      <c r="X22" s="82"/>
      <c r="Y22" s="83"/>
    </row>
    <row r="23" spans="1:25" ht="15">
      <c r="A23" s="6" t="s">
        <v>66</v>
      </c>
      <c r="B23" s="60">
        <f>26-2</f>
        <v>24</v>
      </c>
      <c r="C23" s="80">
        <v>9</v>
      </c>
      <c r="D23" s="80">
        <v>94</v>
      </c>
      <c r="E23" s="80"/>
      <c r="F23" s="80"/>
      <c r="G23" s="59">
        <f>SUM(H23,M23)</f>
        <v>819</v>
      </c>
      <c r="H23" s="59">
        <f t="shared" si="1"/>
        <v>819</v>
      </c>
      <c r="I23" s="59">
        <v>742.3</v>
      </c>
      <c r="J23" s="33">
        <v>76.2</v>
      </c>
      <c r="K23" s="59">
        <v>0</v>
      </c>
      <c r="L23" s="59">
        <v>0.5</v>
      </c>
      <c r="M23" s="61">
        <f t="shared" si="2"/>
        <v>0</v>
      </c>
      <c r="N23" s="62"/>
      <c r="O23" s="62"/>
      <c r="P23" s="82"/>
      <c r="Q23" s="82"/>
      <c r="R23" s="82"/>
      <c r="S23" s="82"/>
      <c r="T23" s="82"/>
      <c r="U23" s="82"/>
      <c r="V23" s="82"/>
      <c r="W23" s="82"/>
      <c r="X23" s="82"/>
      <c r="Y23" s="83"/>
    </row>
    <row r="24" spans="1:25" ht="15">
      <c r="A24" s="6" t="s">
        <v>67</v>
      </c>
      <c r="B24" s="60">
        <f>39-1</f>
        <v>38</v>
      </c>
      <c r="C24" s="80">
        <v>9</v>
      </c>
      <c r="D24" s="80">
        <v>267</v>
      </c>
      <c r="E24" s="80"/>
      <c r="F24" s="80"/>
      <c r="G24" s="59">
        <f>SUM(H24,M24)</f>
        <v>1490.9</v>
      </c>
      <c r="H24" s="59">
        <f t="shared" si="1"/>
        <v>1490.9</v>
      </c>
      <c r="I24" s="59">
        <v>1238.2</v>
      </c>
      <c r="J24" s="33">
        <v>243</v>
      </c>
      <c r="K24" s="59">
        <v>9.2</v>
      </c>
      <c r="L24" s="59">
        <v>0.5</v>
      </c>
      <c r="M24" s="61">
        <f t="shared" si="2"/>
        <v>0</v>
      </c>
      <c r="N24" s="62"/>
      <c r="O24" s="62"/>
      <c r="P24" s="82"/>
      <c r="Q24" s="82"/>
      <c r="R24" s="82"/>
      <c r="S24" s="82"/>
      <c r="T24" s="82"/>
      <c r="U24" s="82"/>
      <c r="V24" s="82"/>
      <c r="W24" s="82"/>
      <c r="X24" s="82"/>
      <c r="Y24" s="83"/>
    </row>
    <row r="25" spans="1:25" ht="15">
      <c r="A25" s="6" t="s">
        <v>68</v>
      </c>
      <c r="B25" s="60">
        <f>35-1</f>
        <v>34</v>
      </c>
      <c r="C25" s="80">
        <v>9</v>
      </c>
      <c r="D25" s="80">
        <v>202</v>
      </c>
      <c r="E25" s="80"/>
      <c r="F25" s="80"/>
      <c r="G25" s="59">
        <f t="shared" si="0"/>
        <v>1393.2</v>
      </c>
      <c r="H25" s="59">
        <f t="shared" si="1"/>
        <v>1393.2</v>
      </c>
      <c r="I25" s="59">
        <v>1151.4</v>
      </c>
      <c r="J25" s="33">
        <v>237.7</v>
      </c>
      <c r="K25" s="59">
        <v>3.6</v>
      </c>
      <c r="L25" s="59">
        <v>0.5</v>
      </c>
      <c r="M25" s="61">
        <f t="shared" si="2"/>
        <v>0</v>
      </c>
      <c r="N25" s="62"/>
      <c r="O25" s="62"/>
      <c r="P25" s="82"/>
      <c r="Q25" s="82"/>
      <c r="R25" s="82"/>
      <c r="S25" s="82"/>
      <c r="T25" s="82"/>
      <c r="U25" s="82"/>
      <c r="V25" s="82"/>
      <c r="W25" s="82"/>
      <c r="X25" s="82"/>
      <c r="Y25" s="12"/>
    </row>
    <row r="26" spans="1:25" ht="15">
      <c r="A26" s="6" t="s">
        <v>69</v>
      </c>
      <c r="B26" s="60">
        <f>116-6</f>
        <v>110</v>
      </c>
      <c r="C26" s="60">
        <v>26</v>
      </c>
      <c r="D26" s="80">
        <v>787</v>
      </c>
      <c r="E26" s="60">
        <v>4</v>
      </c>
      <c r="F26" s="80">
        <v>101</v>
      </c>
      <c r="G26" s="49">
        <f>SUM(H26,M26)</f>
        <v>3902.5</v>
      </c>
      <c r="H26" s="49">
        <f t="shared" si="1"/>
        <v>3902.5</v>
      </c>
      <c r="I26" s="59">
        <v>3445.4</v>
      </c>
      <c r="J26" s="33">
        <v>427.1</v>
      </c>
      <c r="K26" s="59">
        <v>29.5</v>
      </c>
      <c r="L26" s="59">
        <v>0.5</v>
      </c>
      <c r="M26" s="61">
        <f t="shared" si="2"/>
        <v>0</v>
      </c>
      <c r="N26" s="62"/>
      <c r="O26" s="62"/>
      <c r="P26" s="82"/>
      <c r="Q26" s="82"/>
      <c r="R26" s="82"/>
      <c r="S26" s="82"/>
      <c r="T26" s="82"/>
      <c r="U26" s="82"/>
      <c r="V26" s="82"/>
      <c r="W26" s="82"/>
      <c r="X26" s="82"/>
      <c r="Y26" s="12"/>
    </row>
    <row r="27" spans="1:25" ht="15">
      <c r="A27" s="6" t="s">
        <v>70</v>
      </c>
      <c r="B27" s="60">
        <v>100</v>
      </c>
      <c r="C27" s="60">
        <v>9</v>
      </c>
      <c r="D27" s="80">
        <v>246</v>
      </c>
      <c r="E27" s="60">
        <v>11</v>
      </c>
      <c r="F27" s="80">
        <v>256</v>
      </c>
      <c r="G27" s="49">
        <f>SUM(H27,M27)</f>
        <v>3262</v>
      </c>
      <c r="H27" s="49">
        <f t="shared" si="1"/>
        <v>3262</v>
      </c>
      <c r="I27" s="59">
        <v>2729</v>
      </c>
      <c r="J27" s="33">
        <v>516.4</v>
      </c>
      <c r="K27" s="59">
        <v>16.1</v>
      </c>
      <c r="L27" s="59">
        <v>0.5</v>
      </c>
      <c r="M27" s="61">
        <f t="shared" si="2"/>
        <v>0</v>
      </c>
      <c r="N27" s="62"/>
      <c r="O27" s="62"/>
      <c r="P27" s="82"/>
      <c r="Q27" s="82"/>
      <c r="R27" s="82"/>
      <c r="S27" s="82"/>
      <c r="T27" s="82"/>
      <c r="U27" s="82"/>
      <c r="V27" s="82"/>
      <c r="W27" s="82"/>
      <c r="X27" s="82"/>
      <c r="Y27" s="12"/>
    </row>
    <row r="28" spans="1:25" ht="15">
      <c r="A28" s="6" t="s">
        <v>71</v>
      </c>
      <c r="B28" s="60">
        <v>59</v>
      </c>
      <c r="C28" s="80">
        <v>12</v>
      </c>
      <c r="D28" s="80">
        <v>327</v>
      </c>
      <c r="E28" s="80"/>
      <c r="F28" s="80"/>
      <c r="G28" s="49">
        <f t="shared" si="0"/>
        <v>2400.7</v>
      </c>
      <c r="H28" s="49">
        <f t="shared" si="1"/>
        <v>2400.7</v>
      </c>
      <c r="I28" s="59">
        <v>2107.5</v>
      </c>
      <c r="J28" s="33">
        <v>241.7</v>
      </c>
      <c r="K28" s="59">
        <v>4.2</v>
      </c>
      <c r="L28" s="59">
        <v>47.3</v>
      </c>
      <c r="M28" s="61">
        <f t="shared" si="2"/>
        <v>0</v>
      </c>
      <c r="N28" s="62"/>
      <c r="O28" s="62"/>
      <c r="P28" s="82"/>
      <c r="Q28" s="82"/>
      <c r="R28" s="82"/>
      <c r="S28" s="82"/>
      <c r="T28" s="82"/>
      <c r="U28" s="82"/>
      <c r="V28" s="82"/>
      <c r="W28" s="82"/>
      <c r="X28" s="82"/>
      <c r="Y28" s="12"/>
    </row>
    <row r="29" spans="1:25" ht="15">
      <c r="A29" s="6" t="s">
        <v>72</v>
      </c>
      <c r="B29" s="60">
        <v>44</v>
      </c>
      <c r="C29" s="80">
        <v>9</v>
      </c>
      <c r="D29" s="80">
        <v>226</v>
      </c>
      <c r="E29" s="80"/>
      <c r="F29" s="80"/>
      <c r="G29" s="49">
        <f t="shared" si="0"/>
        <v>2042.6999999999998</v>
      </c>
      <c r="H29" s="49">
        <f t="shared" si="1"/>
        <v>2042.6999999999998</v>
      </c>
      <c r="I29" s="59">
        <v>1558.6</v>
      </c>
      <c r="J29" s="33">
        <v>477.5</v>
      </c>
      <c r="K29" s="59">
        <v>6.1</v>
      </c>
      <c r="L29" s="59">
        <v>0.5</v>
      </c>
      <c r="M29" s="61">
        <f t="shared" si="2"/>
        <v>0</v>
      </c>
      <c r="N29" s="62"/>
      <c r="O29" s="62"/>
      <c r="P29" s="82"/>
      <c r="Q29" s="82"/>
      <c r="R29" s="82"/>
      <c r="S29" s="82"/>
      <c r="T29" s="82"/>
      <c r="U29" s="82"/>
      <c r="V29" s="82"/>
      <c r="W29" s="82"/>
      <c r="X29" s="82"/>
      <c r="Y29" s="12"/>
    </row>
    <row r="30" spans="1:25" ht="15">
      <c r="A30" s="6" t="s">
        <v>73</v>
      </c>
      <c r="B30" s="60">
        <v>63</v>
      </c>
      <c r="C30" s="80">
        <v>15</v>
      </c>
      <c r="D30" s="80">
        <v>452</v>
      </c>
      <c r="E30" s="80"/>
      <c r="F30" s="80"/>
      <c r="G30" s="49">
        <f t="shared" si="0"/>
        <v>2636.1000000000004</v>
      </c>
      <c r="H30" s="49">
        <f t="shared" si="1"/>
        <v>2636.1000000000004</v>
      </c>
      <c r="I30" s="59">
        <v>2463.9</v>
      </c>
      <c r="J30" s="33">
        <v>167.8</v>
      </c>
      <c r="K30" s="59">
        <v>3.9</v>
      </c>
      <c r="L30" s="59">
        <v>0.5</v>
      </c>
      <c r="M30" s="61">
        <f t="shared" si="2"/>
        <v>0</v>
      </c>
      <c r="N30" s="62"/>
      <c r="O30" s="62"/>
      <c r="P30" s="82"/>
      <c r="Q30" s="82"/>
      <c r="R30" s="82"/>
      <c r="S30" s="82"/>
      <c r="T30" s="82"/>
      <c r="U30" s="82"/>
      <c r="V30" s="82"/>
      <c r="W30" s="82"/>
      <c r="X30" s="82"/>
      <c r="Y30" s="12"/>
    </row>
    <row r="31" spans="1:25" ht="15">
      <c r="A31" s="6" t="s">
        <v>74</v>
      </c>
      <c r="B31" s="60">
        <v>127</v>
      </c>
      <c r="C31" s="80">
        <v>35</v>
      </c>
      <c r="D31" s="80">
        <v>1036</v>
      </c>
      <c r="E31" s="80"/>
      <c r="F31" s="80"/>
      <c r="G31" s="49">
        <f t="shared" si="0"/>
        <v>4808.400000000001</v>
      </c>
      <c r="H31" s="49">
        <f t="shared" si="1"/>
        <v>4808.400000000001</v>
      </c>
      <c r="I31" s="59">
        <v>4420.1</v>
      </c>
      <c r="J31" s="33">
        <v>347.4</v>
      </c>
      <c r="K31" s="59">
        <v>15.1</v>
      </c>
      <c r="L31" s="59">
        <v>25.8</v>
      </c>
      <c r="M31" s="61">
        <f t="shared" si="2"/>
        <v>0</v>
      </c>
      <c r="N31" s="62"/>
      <c r="O31" s="62"/>
      <c r="P31" s="82"/>
      <c r="Q31" s="82"/>
      <c r="R31" s="82"/>
      <c r="S31" s="82"/>
      <c r="T31" s="82"/>
      <c r="U31" s="82"/>
      <c r="V31" s="82"/>
      <c r="W31" s="82"/>
      <c r="X31" s="82"/>
      <c r="Y31" s="12"/>
    </row>
    <row r="32" spans="1:25" ht="15">
      <c r="A32" s="6" t="s">
        <v>154</v>
      </c>
      <c r="B32" s="60">
        <f>83-1</f>
        <v>82</v>
      </c>
      <c r="C32" s="80">
        <v>22</v>
      </c>
      <c r="D32" s="80">
        <v>729</v>
      </c>
      <c r="E32" s="80"/>
      <c r="F32" s="80"/>
      <c r="G32" s="49">
        <f t="shared" si="0"/>
        <v>3486.0999999999995</v>
      </c>
      <c r="H32" s="49">
        <f t="shared" si="1"/>
        <v>3486.0999999999995</v>
      </c>
      <c r="I32" s="59">
        <v>3083.6</v>
      </c>
      <c r="J32" s="33">
        <v>372.7</v>
      </c>
      <c r="K32" s="59">
        <v>15.2</v>
      </c>
      <c r="L32" s="59">
        <v>14.6</v>
      </c>
      <c r="M32" s="61">
        <f t="shared" si="2"/>
        <v>0</v>
      </c>
      <c r="N32" s="62"/>
      <c r="O32" s="62"/>
      <c r="P32" s="82"/>
      <c r="Q32" s="82"/>
      <c r="R32" s="82"/>
      <c r="S32" s="82"/>
      <c r="T32" s="82"/>
      <c r="U32" s="82"/>
      <c r="V32" s="82"/>
      <c r="W32" s="82"/>
      <c r="X32" s="82"/>
      <c r="Y32" s="12"/>
    </row>
    <row r="33" spans="1:25" ht="15">
      <c r="A33" s="6" t="s">
        <v>155</v>
      </c>
      <c r="B33" s="60">
        <f>55-2</f>
        <v>53</v>
      </c>
      <c r="C33" s="80">
        <v>16</v>
      </c>
      <c r="D33" s="80">
        <v>369</v>
      </c>
      <c r="E33" s="80"/>
      <c r="F33" s="80"/>
      <c r="G33" s="49">
        <f t="shared" si="0"/>
        <v>3108</v>
      </c>
      <c r="H33" s="49">
        <f t="shared" si="1"/>
        <v>3108</v>
      </c>
      <c r="I33" s="59">
        <v>2223.3</v>
      </c>
      <c r="J33" s="33">
        <v>852.4</v>
      </c>
      <c r="K33" s="59">
        <v>8.2</v>
      </c>
      <c r="L33" s="59">
        <v>24.1</v>
      </c>
      <c r="M33" s="61">
        <f t="shared" si="2"/>
        <v>0</v>
      </c>
      <c r="N33" s="62"/>
      <c r="O33" s="62"/>
      <c r="P33" s="82"/>
      <c r="Q33" s="82"/>
      <c r="R33" s="82"/>
      <c r="S33" s="82"/>
      <c r="T33" s="82"/>
      <c r="U33" s="82"/>
      <c r="V33" s="82"/>
      <c r="W33" s="82"/>
      <c r="X33" s="82"/>
      <c r="Y33" s="12"/>
    </row>
    <row r="34" spans="1:25" ht="15">
      <c r="A34" s="6" t="s">
        <v>156</v>
      </c>
      <c r="B34" s="52">
        <v>143</v>
      </c>
      <c r="C34" s="80">
        <v>40</v>
      </c>
      <c r="D34" s="80">
        <v>1353</v>
      </c>
      <c r="E34" s="80"/>
      <c r="F34" s="80"/>
      <c r="G34" s="49">
        <f t="shared" si="0"/>
        <v>6138.6</v>
      </c>
      <c r="H34" s="49">
        <f t="shared" si="1"/>
        <v>6138.6</v>
      </c>
      <c r="I34" s="59">
        <v>5628.3</v>
      </c>
      <c r="J34" s="33">
        <v>476.4</v>
      </c>
      <c r="K34" s="59">
        <v>18.8</v>
      </c>
      <c r="L34" s="59">
        <v>15.1</v>
      </c>
      <c r="M34" s="61">
        <f t="shared" si="2"/>
        <v>0</v>
      </c>
      <c r="N34" s="62"/>
      <c r="O34" s="62"/>
      <c r="P34" s="82"/>
      <c r="Q34" s="82"/>
      <c r="R34" s="82"/>
      <c r="S34" s="82"/>
      <c r="T34" s="82"/>
      <c r="U34" s="82"/>
      <c r="V34" s="82"/>
      <c r="W34" s="82"/>
      <c r="X34" s="82"/>
      <c r="Y34" s="12"/>
    </row>
    <row r="35" spans="1:25" ht="15">
      <c r="A35" s="6" t="s">
        <v>157</v>
      </c>
      <c r="B35" s="60">
        <v>123</v>
      </c>
      <c r="C35" s="80">
        <v>33</v>
      </c>
      <c r="D35" s="80">
        <v>1062</v>
      </c>
      <c r="E35" s="80"/>
      <c r="F35" s="80"/>
      <c r="G35" s="59">
        <f t="shared" si="0"/>
        <v>4870.8</v>
      </c>
      <c r="H35" s="59">
        <f t="shared" si="1"/>
        <v>4870.8</v>
      </c>
      <c r="I35" s="59">
        <v>4536.2</v>
      </c>
      <c r="J35" s="33">
        <v>265</v>
      </c>
      <c r="K35" s="59">
        <v>21</v>
      </c>
      <c r="L35" s="59">
        <v>48.6</v>
      </c>
      <c r="M35" s="61">
        <f t="shared" si="2"/>
        <v>0</v>
      </c>
      <c r="N35" s="62"/>
      <c r="O35" s="62"/>
      <c r="P35" s="82"/>
      <c r="Q35" s="82"/>
      <c r="R35" s="82"/>
      <c r="S35" s="82"/>
      <c r="T35" s="82"/>
      <c r="U35" s="82"/>
      <c r="V35" s="82"/>
      <c r="W35" s="82"/>
      <c r="X35" s="82"/>
      <c r="Y35" s="12"/>
    </row>
    <row r="36" spans="1:25" ht="15">
      <c r="A36" s="6" t="s">
        <v>158</v>
      </c>
      <c r="B36" s="60">
        <f>128-2</f>
        <v>126</v>
      </c>
      <c r="C36" s="80">
        <v>33</v>
      </c>
      <c r="D36" s="80">
        <v>1112</v>
      </c>
      <c r="E36" s="80"/>
      <c r="F36" s="80"/>
      <c r="G36" s="49">
        <f t="shared" si="0"/>
        <v>5630.5</v>
      </c>
      <c r="H36" s="49">
        <f t="shared" si="1"/>
        <v>5630.5</v>
      </c>
      <c r="I36" s="59">
        <v>4971.6</v>
      </c>
      <c r="J36" s="33">
        <v>634.9</v>
      </c>
      <c r="K36" s="59">
        <v>13.7</v>
      </c>
      <c r="L36" s="59">
        <v>10.3</v>
      </c>
      <c r="M36" s="61">
        <f t="shared" si="2"/>
        <v>0</v>
      </c>
      <c r="N36" s="62"/>
      <c r="O36" s="62"/>
      <c r="P36" s="82"/>
      <c r="Q36" s="82"/>
      <c r="R36" s="82"/>
      <c r="S36" s="82"/>
      <c r="T36" s="82"/>
      <c r="U36" s="82"/>
      <c r="V36" s="82"/>
      <c r="W36" s="82"/>
      <c r="X36" s="82"/>
      <c r="Y36" s="12"/>
    </row>
    <row r="37" spans="1:25" ht="15">
      <c r="A37" s="6" t="s">
        <v>159</v>
      </c>
      <c r="B37" s="60">
        <f>98-2</f>
        <v>96</v>
      </c>
      <c r="C37" s="80">
        <v>28</v>
      </c>
      <c r="D37" s="80">
        <v>815</v>
      </c>
      <c r="E37" s="80"/>
      <c r="F37" s="80"/>
      <c r="G37" s="49">
        <f t="shared" si="0"/>
        <v>4103.1</v>
      </c>
      <c r="H37" s="49">
        <f t="shared" si="1"/>
        <v>4103.1</v>
      </c>
      <c r="I37" s="59">
        <v>3579.7</v>
      </c>
      <c r="J37" s="33">
        <v>502.9</v>
      </c>
      <c r="K37" s="59">
        <v>19.7</v>
      </c>
      <c r="L37" s="59">
        <v>0.8</v>
      </c>
      <c r="M37" s="61">
        <f t="shared" si="2"/>
        <v>0</v>
      </c>
      <c r="N37" s="62"/>
      <c r="O37" s="62"/>
      <c r="P37" s="82"/>
      <c r="Q37" s="82"/>
      <c r="R37" s="82"/>
      <c r="S37" s="82"/>
      <c r="T37" s="82"/>
      <c r="U37" s="82"/>
      <c r="V37" s="82"/>
      <c r="W37" s="82"/>
      <c r="X37" s="82"/>
      <c r="Y37" s="12"/>
    </row>
    <row r="38" spans="1:25" ht="15">
      <c r="A38" s="6" t="s">
        <v>160</v>
      </c>
      <c r="B38" s="60">
        <v>83</v>
      </c>
      <c r="C38" s="80">
        <v>23</v>
      </c>
      <c r="D38" s="80">
        <v>646</v>
      </c>
      <c r="E38" s="80"/>
      <c r="F38" s="80"/>
      <c r="G38" s="49">
        <f t="shared" si="0"/>
        <v>3445</v>
      </c>
      <c r="H38" s="49">
        <f t="shared" si="1"/>
        <v>3445</v>
      </c>
      <c r="I38" s="59">
        <v>2991</v>
      </c>
      <c r="J38" s="33">
        <v>442.8</v>
      </c>
      <c r="K38" s="59">
        <v>10.7</v>
      </c>
      <c r="L38" s="59">
        <v>0.5</v>
      </c>
      <c r="M38" s="61">
        <f t="shared" si="2"/>
        <v>0</v>
      </c>
      <c r="N38" s="62"/>
      <c r="O38" s="62"/>
      <c r="P38" s="82"/>
      <c r="Q38" s="82"/>
      <c r="R38" s="82"/>
      <c r="S38" s="82"/>
      <c r="T38" s="82"/>
      <c r="U38" s="82"/>
      <c r="V38" s="82"/>
      <c r="W38" s="82"/>
      <c r="X38" s="82"/>
      <c r="Y38" s="12"/>
    </row>
    <row r="39" spans="1:25" ht="15">
      <c r="A39" s="6" t="s">
        <v>161</v>
      </c>
      <c r="B39" s="60">
        <f>106-1</f>
        <v>105</v>
      </c>
      <c r="C39" s="80">
        <v>30</v>
      </c>
      <c r="D39" s="80">
        <v>859</v>
      </c>
      <c r="E39" s="80"/>
      <c r="F39" s="80"/>
      <c r="G39" s="59">
        <f t="shared" si="0"/>
        <v>4382.2</v>
      </c>
      <c r="H39" s="59">
        <f t="shared" si="1"/>
        <v>4382.2</v>
      </c>
      <c r="I39" s="59">
        <v>3708.8</v>
      </c>
      <c r="J39" s="33">
        <v>620.2</v>
      </c>
      <c r="K39" s="59">
        <v>20.9</v>
      </c>
      <c r="L39" s="59">
        <v>32.3</v>
      </c>
      <c r="M39" s="61">
        <f t="shared" si="2"/>
        <v>0</v>
      </c>
      <c r="N39" s="62"/>
      <c r="O39" s="62"/>
      <c r="P39" s="82"/>
      <c r="Q39" s="82"/>
      <c r="R39" s="82"/>
      <c r="S39" s="82"/>
      <c r="T39" s="82"/>
      <c r="U39" s="82"/>
      <c r="V39" s="82"/>
      <c r="W39" s="82"/>
      <c r="X39" s="82"/>
      <c r="Y39" s="12"/>
    </row>
    <row r="40" spans="1:25" ht="15">
      <c r="A40" s="6" t="s">
        <v>162</v>
      </c>
      <c r="B40" s="60">
        <f>181-3</f>
        <v>178</v>
      </c>
      <c r="C40" s="80">
        <v>48</v>
      </c>
      <c r="D40" s="80">
        <v>1537</v>
      </c>
      <c r="E40" s="80"/>
      <c r="F40" s="80"/>
      <c r="G40" s="59">
        <f t="shared" si="0"/>
        <v>6949.200000000001</v>
      </c>
      <c r="H40" s="59">
        <f t="shared" si="1"/>
        <v>6949.200000000001</v>
      </c>
      <c r="I40" s="59">
        <v>6385.8</v>
      </c>
      <c r="J40" s="33">
        <v>526.3</v>
      </c>
      <c r="K40" s="59">
        <v>19</v>
      </c>
      <c r="L40" s="59">
        <v>18.1</v>
      </c>
      <c r="M40" s="61">
        <f t="shared" si="2"/>
        <v>0</v>
      </c>
      <c r="N40" s="62"/>
      <c r="O40" s="62"/>
      <c r="P40" s="82"/>
      <c r="Q40" s="82"/>
      <c r="R40" s="82"/>
      <c r="S40" s="82"/>
      <c r="T40" s="82"/>
      <c r="U40" s="82"/>
      <c r="V40" s="82"/>
      <c r="W40" s="82"/>
      <c r="X40" s="82"/>
      <c r="Y40" s="12"/>
    </row>
    <row r="41" spans="1:25" ht="15">
      <c r="A41" s="6" t="s">
        <v>163</v>
      </c>
      <c r="B41" s="60">
        <f>86-2</f>
        <v>84</v>
      </c>
      <c r="C41" s="80">
        <v>21</v>
      </c>
      <c r="D41" s="80">
        <v>580</v>
      </c>
      <c r="E41" s="80"/>
      <c r="F41" s="80"/>
      <c r="G41" s="59">
        <f t="shared" si="0"/>
        <v>3376.2</v>
      </c>
      <c r="H41" s="59">
        <f t="shared" si="1"/>
        <v>3376.2</v>
      </c>
      <c r="I41" s="59">
        <v>2850.1</v>
      </c>
      <c r="J41" s="33">
        <v>485.9</v>
      </c>
      <c r="K41" s="59">
        <v>15.7</v>
      </c>
      <c r="L41" s="59">
        <v>24.5</v>
      </c>
      <c r="M41" s="61">
        <f t="shared" si="2"/>
        <v>0</v>
      </c>
      <c r="N41" s="62"/>
      <c r="O41" s="62"/>
      <c r="P41" s="82"/>
      <c r="Q41" s="82"/>
      <c r="R41" s="82"/>
      <c r="S41" s="82"/>
      <c r="T41" s="82"/>
      <c r="U41" s="82"/>
      <c r="V41" s="82"/>
      <c r="W41" s="82"/>
      <c r="X41" s="82"/>
      <c r="Y41" s="12"/>
    </row>
    <row r="42" spans="1:25" ht="15">
      <c r="A42" s="6" t="s">
        <v>164</v>
      </c>
      <c r="B42" s="60">
        <f>50-1</f>
        <v>49</v>
      </c>
      <c r="C42" s="80">
        <v>12</v>
      </c>
      <c r="D42" s="80">
        <v>363</v>
      </c>
      <c r="E42" s="80"/>
      <c r="F42" s="80"/>
      <c r="G42" s="59">
        <f t="shared" si="0"/>
        <v>2063.4</v>
      </c>
      <c r="H42" s="59">
        <f t="shared" si="1"/>
        <v>2063.4</v>
      </c>
      <c r="I42" s="59">
        <v>1809.1</v>
      </c>
      <c r="J42" s="33">
        <v>227.5</v>
      </c>
      <c r="K42" s="59">
        <v>9.2</v>
      </c>
      <c r="L42" s="59">
        <v>17.6</v>
      </c>
      <c r="M42" s="61">
        <f t="shared" si="2"/>
        <v>0</v>
      </c>
      <c r="N42" s="62"/>
      <c r="O42" s="62"/>
      <c r="P42" s="82"/>
      <c r="Q42" s="82"/>
      <c r="R42" s="82"/>
      <c r="S42" s="82"/>
      <c r="T42" s="82"/>
      <c r="U42" s="82"/>
      <c r="V42" s="82"/>
      <c r="W42" s="82"/>
      <c r="X42" s="82"/>
      <c r="Y42" s="12"/>
    </row>
    <row r="43" spans="1:25" ht="15">
      <c r="A43" s="6" t="s">
        <v>165</v>
      </c>
      <c r="B43" s="60">
        <v>75</v>
      </c>
      <c r="C43" s="80">
        <v>22</v>
      </c>
      <c r="D43" s="80">
        <v>700</v>
      </c>
      <c r="E43" s="80"/>
      <c r="F43" s="80"/>
      <c r="G43" s="59">
        <f t="shared" si="0"/>
        <v>3138.9999999999995</v>
      </c>
      <c r="H43" s="59">
        <f t="shared" si="1"/>
        <v>3138.9999999999995</v>
      </c>
      <c r="I43" s="59">
        <v>2701.5</v>
      </c>
      <c r="J43" s="33">
        <v>372.1</v>
      </c>
      <c r="K43" s="59">
        <v>15.7</v>
      </c>
      <c r="L43" s="59">
        <v>49.7</v>
      </c>
      <c r="M43" s="61">
        <f t="shared" si="2"/>
        <v>0</v>
      </c>
      <c r="N43" s="62"/>
      <c r="O43" s="62"/>
      <c r="P43" s="82"/>
      <c r="Q43" s="82"/>
      <c r="R43" s="82"/>
      <c r="S43" s="82"/>
      <c r="T43" s="82"/>
      <c r="U43" s="82"/>
      <c r="V43" s="82"/>
      <c r="W43" s="82"/>
      <c r="X43" s="82"/>
      <c r="Y43" s="12"/>
    </row>
    <row r="44" spans="1:25" ht="15">
      <c r="A44" s="6" t="s">
        <v>166</v>
      </c>
      <c r="B44" s="60">
        <v>100</v>
      </c>
      <c r="C44" s="80">
        <v>28</v>
      </c>
      <c r="D44" s="80">
        <v>754</v>
      </c>
      <c r="E44" s="80"/>
      <c r="F44" s="80"/>
      <c r="G44" s="59">
        <f t="shared" si="0"/>
        <v>3793.7999999999997</v>
      </c>
      <c r="H44" s="59">
        <f t="shared" si="1"/>
        <v>3793.7999999999997</v>
      </c>
      <c r="I44" s="59">
        <v>3365.6</v>
      </c>
      <c r="J44" s="33">
        <v>381.2</v>
      </c>
      <c r="K44" s="59">
        <v>20.7</v>
      </c>
      <c r="L44" s="59">
        <v>26.3</v>
      </c>
      <c r="M44" s="61">
        <f t="shared" si="2"/>
        <v>0</v>
      </c>
      <c r="N44" s="62"/>
      <c r="O44" s="62"/>
      <c r="P44" s="82"/>
      <c r="Q44" s="82"/>
      <c r="R44" s="82"/>
      <c r="S44" s="82"/>
      <c r="T44" s="82"/>
      <c r="U44" s="82"/>
      <c r="V44" s="82"/>
      <c r="W44" s="82"/>
      <c r="X44" s="82"/>
      <c r="Y44" s="12"/>
    </row>
    <row r="45" spans="1:25" ht="15">
      <c r="A45" s="6" t="s">
        <v>167</v>
      </c>
      <c r="B45" s="60">
        <f>127-2</f>
        <v>125</v>
      </c>
      <c r="C45" s="80">
        <v>39</v>
      </c>
      <c r="D45" s="80">
        <v>1139</v>
      </c>
      <c r="E45" s="80"/>
      <c r="F45" s="80"/>
      <c r="G45" s="59">
        <f t="shared" si="0"/>
        <v>4597.7</v>
      </c>
      <c r="H45" s="59">
        <f t="shared" si="1"/>
        <v>4597.7</v>
      </c>
      <c r="I45" s="59">
        <v>4218.6</v>
      </c>
      <c r="J45" s="33">
        <v>338.4</v>
      </c>
      <c r="K45" s="59">
        <v>23.5</v>
      </c>
      <c r="L45" s="59">
        <v>17.2</v>
      </c>
      <c r="M45" s="61">
        <f t="shared" si="2"/>
        <v>0</v>
      </c>
      <c r="N45" s="62"/>
      <c r="O45" s="62"/>
      <c r="P45" s="82"/>
      <c r="Q45" s="82"/>
      <c r="R45" s="82"/>
      <c r="S45" s="82"/>
      <c r="T45" s="82"/>
      <c r="U45" s="82"/>
      <c r="V45" s="82"/>
      <c r="W45" s="82"/>
      <c r="X45" s="82"/>
      <c r="Y45" s="12"/>
    </row>
    <row r="46" spans="1:25" ht="15">
      <c r="A46" s="6" t="s">
        <v>168</v>
      </c>
      <c r="B46" s="60">
        <f>143-1</f>
        <v>142</v>
      </c>
      <c r="C46" s="80">
        <v>38</v>
      </c>
      <c r="D46" s="80">
        <v>1210</v>
      </c>
      <c r="E46" s="80"/>
      <c r="F46" s="80"/>
      <c r="G46" s="59">
        <f t="shared" si="0"/>
        <v>5454.2</v>
      </c>
      <c r="H46" s="59">
        <f t="shared" si="1"/>
        <v>5454.2</v>
      </c>
      <c r="I46" s="59">
        <v>5038.9</v>
      </c>
      <c r="J46" s="33">
        <v>345.4</v>
      </c>
      <c r="K46" s="59">
        <v>40.6</v>
      </c>
      <c r="L46" s="59">
        <v>29.3</v>
      </c>
      <c r="M46" s="61">
        <f t="shared" si="2"/>
        <v>0</v>
      </c>
      <c r="N46" s="62"/>
      <c r="O46" s="62"/>
      <c r="P46" s="82"/>
      <c r="Q46" s="82"/>
      <c r="R46" s="82"/>
      <c r="S46" s="82"/>
      <c r="T46" s="82"/>
      <c r="U46" s="82"/>
      <c r="V46" s="82"/>
      <c r="W46" s="82"/>
      <c r="X46" s="82"/>
      <c r="Y46" s="12"/>
    </row>
    <row r="47" spans="1:25" ht="15">
      <c r="A47" s="6" t="s">
        <v>169</v>
      </c>
      <c r="B47" s="60">
        <f>166-1</f>
        <v>165</v>
      </c>
      <c r="C47" s="80">
        <v>47</v>
      </c>
      <c r="D47" s="80">
        <v>1393</v>
      </c>
      <c r="E47" s="80"/>
      <c r="F47" s="80"/>
      <c r="G47" s="59">
        <f t="shared" si="0"/>
        <v>6231.500000000001</v>
      </c>
      <c r="H47" s="59">
        <f t="shared" si="1"/>
        <v>6231.500000000001</v>
      </c>
      <c r="I47" s="59">
        <v>5714.6</v>
      </c>
      <c r="J47" s="33">
        <v>468.6</v>
      </c>
      <c r="K47" s="59">
        <v>9.3</v>
      </c>
      <c r="L47" s="59">
        <v>39</v>
      </c>
      <c r="M47" s="61">
        <f t="shared" si="2"/>
        <v>0</v>
      </c>
      <c r="N47" s="62"/>
      <c r="O47" s="62"/>
      <c r="P47" s="82"/>
      <c r="Q47" s="82"/>
      <c r="R47" s="82"/>
      <c r="S47" s="82"/>
      <c r="T47" s="82"/>
      <c r="U47" s="82"/>
      <c r="V47" s="82"/>
      <c r="W47" s="82"/>
      <c r="X47" s="82"/>
      <c r="Y47" s="12"/>
    </row>
    <row r="48" spans="1:25" ht="15">
      <c r="A48" s="6" t="s">
        <v>170</v>
      </c>
      <c r="B48" s="60">
        <f>57-1</f>
        <v>56</v>
      </c>
      <c r="C48" s="80">
        <v>12</v>
      </c>
      <c r="D48" s="80">
        <v>303</v>
      </c>
      <c r="E48" s="80"/>
      <c r="F48" s="80"/>
      <c r="G48" s="59">
        <f t="shared" si="0"/>
        <v>2367</v>
      </c>
      <c r="H48" s="59">
        <f t="shared" si="1"/>
        <v>2367</v>
      </c>
      <c r="I48" s="59">
        <v>1762.6</v>
      </c>
      <c r="J48" s="33">
        <v>596.9</v>
      </c>
      <c r="K48" s="59">
        <v>7</v>
      </c>
      <c r="L48" s="59">
        <v>0.5</v>
      </c>
      <c r="M48" s="61">
        <f t="shared" si="2"/>
        <v>0</v>
      </c>
      <c r="N48" s="62"/>
      <c r="O48" s="62"/>
      <c r="P48" s="82"/>
      <c r="Q48" s="82"/>
      <c r="R48" s="82"/>
      <c r="S48" s="82"/>
      <c r="T48" s="82"/>
      <c r="U48" s="82"/>
      <c r="V48" s="82"/>
      <c r="W48" s="82"/>
      <c r="X48" s="82"/>
      <c r="Y48" s="12"/>
    </row>
    <row r="49" spans="1:25" ht="15">
      <c r="A49" s="6" t="s">
        <v>171</v>
      </c>
      <c r="B49" s="60">
        <v>91</v>
      </c>
      <c r="C49" s="60">
        <v>22</v>
      </c>
      <c r="D49" s="80">
        <v>573</v>
      </c>
      <c r="E49" s="60"/>
      <c r="F49" s="80"/>
      <c r="G49" s="49">
        <f t="shared" si="0"/>
        <v>3014.4</v>
      </c>
      <c r="H49" s="49">
        <f t="shared" si="1"/>
        <v>3014.4</v>
      </c>
      <c r="I49" s="59">
        <v>2809.1</v>
      </c>
      <c r="J49" s="33">
        <v>172.3</v>
      </c>
      <c r="K49" s="59">
        <v>15.2</v>
      </c>
      <c r="L49" s="59">
        <v>17.8</v>
      </c>
      <c r="M49" s="61">
        <f t="shared" si="2"/>
        <v>0</v>
      </c>
      <c r="N49" s="62"/>
      <c r="O49" s="62"/>
      <c r="P49" s="82"/>
      <c r="Q49" s="82"/>
      <c r="R49" s="82"/>
      <c r="S49" s="82"/>
      <c r="T49" s="82"/>
      <c r="U49" s="82"/>
      <c r="V49" s="82"/>
      <c r="W49" s="82"/>
      <c r="X49" s="82"/>
      <c r="Y49" s="12"/>
    </row>
    <row r="50" spans="1:25" ht="15">
      <c r="A50" s="6" t="s">
        <v>142</v>
      </c>
      <c r="B50" s="60"/>
      <c r="C50" s="52">
        <v>4</v>
      </c>
      <c r="D50" s="6">
        <v>56</v>
      </c>
      <c r="E50" s="52"/>
      <c r="F50" s="6"/>
      <c r="G50" s="42">
        <f t="shared" si="0"/>
        <v>130.3</v>
      </c>
      <c r="H50" s="42">
        <f t="shared" si="1"/>
        <v>130.3</v>
      </c>
      <c r="I50" s="59"/>
      <c r="J50" s="59"/>
      <c r="K50" s="59"/>
      <c r="L50" s="59">
        <v>130.3</v>
      </c>
      <c r="M50" s="61">
        <f t="shared" si="2"/>
        <v>0</v>
      </c>
      <c r="N50" s="59"/>
      <c r="O50" s="59"/>
      <c r="P50" s="84"/>
      <c r="Q50" s="84"/>
      <c r="R50" s="82"/>
      <c r="S50" s="84"/>
      <c r="T50" s="84"/>
      <c r="U50" s="84"/>
      <c r="V50" s="84"/>
      <c r="W50" s="84"/>
      <c r="X50" s="84"/>
      <c r="Y50" s="12"/>
    </row>
    <row r="51" spans="1:25" ht="15">
      <c r="A51" s="6" t="s">
        <v>143</v>
      </c>
      <c r="B51" s="60"/>
      <c r="C51" s="52">
        <v>18</v>
      </c>
      <c r="D51" s="6">
        <v>332</v>
      </c>
      <c r="E51" s="52"/>
      <c r="F51" s="6"/>
      <c r="G51" s="42">
        <f t="shared" si="0"/>
        <v>898.8</v>
      </c>
      <c r="H51" s="42">
        <f t="shared" si="1"/>
        <v>898.8</v>
      </c>
      <c r="I51" s="20"/>
      <c r="J51" s="59"/>
      <c r="K51" s="59"/>
      <c r="L51" s="59">
        <v>898.8</v>
      </c>
      <c r="M51" s="61">
        <f t="shared" si="2"/>
        <v>0</v>
      </c>
      <c r="N51" s="59"/>
      <c r="O51" s="59"/>
      <c r="P51" s="84"/>
      <c r="Q51" s="84"/>
      <c r="R51" s="82"/>
      <c r="S51" s="84"/>
      <c r="T51" s="84"/>
      <c r="U51" s="84"/>
      <c r="V51" s="84"/>
      <c r="W51" s="84"/>
      <c r="X51" s="84"/>
      <c r="Y51" s="12"/>
    </row>
    <row r="52" spans="1:25" ht="15">
      <c r="A52" s="6" t="s">
        <v>144</v>
      </c>
      <c r="B52" s="60"/>
      <c r="C52" s="52">
        <v>16</v>
      </c>
      <c r="D52" s="6">
        <v>253</v>
      </c>
      <c r="E52" s="52"/>
      <c r="F52" s="6"/>
      <c r="G52" s="42">
        <f t="shared" si="0"/>
        <v>710.4</v>
      </c>
      <c r="H52" s="42">
        <f t="shared" si="1"/>
        <v>710.4</v>
      </c>
      <c r="I52" s="20"/>
      <c r="J52" s="59"/>
      <c r="K52" s="59"/>
      <c r="L52" s="59">
        <v>710.4</v>
      </c>
      <c r="M52" s="61">
        <f t="shared" si="2"/>
        <v>0</v>
      </c>
      <c r="N52" s="59"/>
      <c r="O52" s="59"/>
      <c r="P52" s="84"/>
      <c r="Q52" s="84"/>
      <c r="R52" s="82"/>
      <c r="S52" s="84"/>
      <c r="T52" s="84"/>
      <c r="U52" s="84"/>
      <c r="V52" s="84"/>
      <c r="W52" s="84"/>
      <c r="X52" s="84"/>
      <c r="Y52" s="12"/>
    </row>
    <row r="53" spans="1:25" ht="15">
      <c r="A53" s="6" t="s">
        <v>172</v>
      </c>
      <c r="B53" s="60"/>
      <c r="C53" s="52"/>
      <c r="D53" s="6"/>
      <c r="E53" s="52"/>
      <c r="F53" s="6"/>
      <c r="G53" s="42">
        <f>SUM(H53,M53)</f>
        <v>200.9</v>
      </c>
      <c r="H53" s="42">
        <f>SUM(I53:L53)</f>
        <v>200.9</v>
      </c>
      <c r="I53" s="20"/>
      <c r="J53" s="59"/>
      <c r="K53" s="59"/>
      <c r="L53" s="59">
        <v>200.9</v>
      </c>
      <c r="M53" s="61">
        <f t="shared" si="2"/>
        <v>0</v>
      </c>
      <c r="N53" s="59"/>
      <c r="O53" s="59"/>
      <c r="P53" s="84"/>
      <c r="Q53" s="84"/>
      <c r="R53" s="82"/>
      <c r="S53" s="84"/>
      <c r="T53" s="84"/>
      <c r="U53" s="84"/>
      <c r="V53" s="84"/>
      <c r="W53" s="84"/>
      <c r="X53" s="84"/>
      <c r="Y53" s="12"/>
    </row>
    <row r="54" spans="1:25" ht="46.5">
      <c r="A54" s="69" t="s">
        <v>80</v>
      </c>
      <c r="B54" s="86">
        <v>48</v>
      </c>
      <c r="C54" s="86">
        <v>3</v>
      </c>
      <c r="D54" s="87">
        <v>79</v>
      </c>
      <c r="E54" s="86"/>
      <c r="F54" s="87"/>
      <c r="G54" s="71">
        <f t="shared" si="0"/>
        <v>2942.2999999999997</v>
      </c>
      <c r="H54" s="71">
        <f t="shared" si="1"/>
        <v>2942.2999999999997</v>
      </c>
      <c r="I54" s="88">
        <v>1601.2</v>
      </c>
      <c r="J54" s="88">
        <v>1328</v>
      </c>
      <c r="K54" s="88">
        <v>0.9</v>
      </c>
      <c r="L54" s="88">
        <v>12.2</v>
      </c>
      <c r="M54" s="89"/>
      <c r="N54" s="88"/>
      <c r="O54" s="88"/>
      <c r="P54" s="85"/>
      <c r="Q54" s="85"/>
      <c r="R54" s="82"/>
      <c r="S54" s="85"/>
      <c r="T54" s="85"/>
      <c r="U54" s="85"/>
      <c r="V54" s="85"/>
      <c r="W54" s="85"/>
      <c r="X54" s="85"/>
      <c r="Y54" s="12"/>
    </row>
    <row r="55" spans="1:24" ht="15">
      <c r="A55" s="14"/>
      <c r="B55" s="8"/>
      <c r="I55" s="51"/>
      <c r="J55" s="51"/>
      <c r="K55" s="51"/>
      <c r="L55" s="51"/>
      <c r="N55" s="24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15">
      <c r="A56" s="14"/>
      <c r="G56" s="51"/>
      <c r="N56" s="8"/>
      <c r="O56" s="8"/>
      <c r="P56" s="47"/>
      <c r="Q56" s="8"/>
      <c r="R56" s="8"/>
      <c r="S56" s="8"/>
      <c r="T56" s="8"/>
      <c r="U56" s="8"/>
      <c r="V56" s="8"/>
      <c r="W56" s="8"/>
      <c r="X56" s="8"/>
    </row>
    <row r="57" spans="2:10" ht="15">
      <c r="B57" s="25"/>
      <c r="H57" s="26"/>
      <c r="J57" s="51"/>
    </row>
    <row r="58" spans="2:9" ht="15">
      <c r="B58" s="25"/>
      <c r="D58" s="25"/>
      <c r="I58" s="51"/>
    </row>
    <row r="62" ht="15">
      <c r="J62" s="51"/>
    </row>
  </sheetData>
  <sheetProtection/>
  <mergeCells count="15">
    <mergeCell ref="N3:O3"/>
    <mergeCell ref="H4:H5"/>
    <mergeCell ref="I4:L4"/>
    <mergeCell ref="N4:N5"/>
    <mergeCell ref="O4:O5"/>
    <mergeCell ref="A1:O1"/>
    <mergeCell ref="A3:A5"/>
    <mergeCell ref="B3:B5"/>
    <mergeCell ref="C3:C5"/>
    <mergeCell ref="D3:D5"/>
    <mergeCell ref="E3:E5"/>
    <mergeCell ref="F3:F5"/>
    <mergeCell ref="G3:G5"/>
    <mergeCell ref="H3:L3"/>
    <mergeCell ref="M3:M5"/>
  </mergeCells>
  <printOptions/>
  <pageMargins left="0.4" right="0.2" top="0.27" bottom="0.2" header="0.25" footer="0.2"/>
  <pageSetup fitToHeight="2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"/>
  <sheetViews>
    <sheetView view="pageBreakPreview" zoomScale="91" zoomScaleSheetLayoutView="91" zoomScalePageLayoutView="0" workbookViewId="0" topLeftCell="A10">
      <selection activeCell="A15" sqref="A15:IV15"/>
    </sheetView>
  </sheetViews>
  <sheetFormatPr defaultColWidth="9.125" defaultRowHeight="12.75"/>
  <cols>
    <col min="1" max="1" width="31.625" style="8" customWidth="1"/>
    <col min="2" max="2" width="16.00390625" style="8" customWidth="1"/>
    <col min="3" max="3" width="11.875" style="8" customWidth="1"/>
    <col min="4" max="4" width="13.125" style="8" customWidth="1"/>
    <col min="5" max="5" width="13.875" style="8" customWidth="1"/>
    <col min="6" max="6" width="12.125" style="8" customWidth="1"/>
    <col min="7" max="7" width="15.125" style="8" customWidth="1"/>
    <col min="8" max="8" width="15.50390625" style="8" customWidth="1"/>
    <col min="9" max="9" width="12.50390625" style="8" customWidth="1"/>
    <col min="10" max="10" width="10.375" style="8" customWidth="1"/>
    <col min="11" max="11" width="18.00390625" style="8" customWidth="1"/>
    <col min="12" max="12" width="12.50390625" style="8" customWidth="1"/>
    <col min="13" max="13" width="15.375" style="8" customWidth="1"/>
    <col min="14" max="14" width="9.125" style="8" customWidth="1"/>
    <col min="15" max="15" width="12.375" style="1" bestFit="1" customWidth="1"/>
    <col min="16" max="16384" width="9.125" style="1" customWidth="1"/>
  </cols>
  <sheetData>
    <row r="1" spans="1:13" ht="19.5">
      <c r="A1" s="131" t="s">
        <v>151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 customHeight="1">
      <c r="A2" s="132" t="s">
        <v>93</v>
      </c>
      <c r="B2" s="133" t="s">
        <v>147</v>
      </c>
      <c r="C2" s="133" t="s">
        <v>148</v>
      </c>
      <c r="D2" s="133" t="s">
        <v>129</v>
      </c>
      <c r="E2" s="134" t="s">
        <v>102</v>
      </c>
      <c r="F2" s="135"/>
      <c r="G2" s="135"/>
      <c r="H2" s="135"/>
      <c r="I2" s="135"/>
      <c r="J2" s="136"/>
      <c r="K2" s="123" t="s">
        <v>110</v>
      </c>
      <c r="L2" s="126" t="s">
        <v>107</v>
      </c>
      <c r="M2" s="126"/>
    </row>
    <row r="3" spans="1:13" ht="15" customHeight="1">
      <c r="A3" s="132"/>
      <c r="B3" s="133"/>
      <c r="C3" s="133"/>
      <c r="D3" s="133"/>
      <c r="E3" s="127" t="s">
        <v>130</v>
      </c>
      <c r="F3" s="129" t="s">
        <v>82</v>
      </c>
      <c r="G3" s="129"/>
      <c r="H3" s="129"/>
      <c r="I3" s="129"/>
      <c r="J3" s="129"/>
      <c r="K3" s="124"/>
      <c r="L3" s="130" t="s">
        <v>111</v>
      </c>
      <c r="M3" s="130" t="s">
        <v>112</v>
      </c>
    </row>
    <row r="4" spans="1:14" s="2" customFormat="1" ht="75" customHeight="1">
      <c r="A4" s="132"/>
      <c r="B4" s="133"/>
      <c r="C4" s="133"/>
      <c r="D4" s="133"/>
      <c r="E4" s="128"/>
      <c r="F4" s="72" t="s">
        <v>149</v>
      </c>
      <c r="G4" s="73" t="s">
        <v>84</v>
      </c>
      <c r="H4" s="73" t="s">
        <v>85</v>
      </c>
      <c r="I4" s="73" t="s">
        <v>131</v>
      </c>
      <c r="J4" s="73" t="s">
        <v>79</v>
      </c>
      <c r="K4" s="125"/>
      <c r="L4" s="130"/>
      <c r="M4" s="130"/>
      <c r="N4" s="7"/>
    </row>
    <row r="5" spans="1:13" ht="44.25" customHeight="1">
      <c r="A5" s="43" t="s">
        <v>132</v>
      </c>
      <c r="B5" s="59">
        <v>113.4</v>
      </c>
      <c r="C5" s="79">
        <v>458</v>
      </c>
      <c r="D5" s="49">
        <f>E5+K5</f>
        <v>6414.3</v>
      </c>
      <c r="E5" s="49">
        <v>6414.3</v>
      </c>
      <c r="F5" s="49">
        <v>3995.5</v>
      </c>
      <c r="G5" s="49">
        <v>495.3</v>
      </c>
      <c r="H5" s="49">
        <v>79.7</v>
      </c>
      <c r="I5" s="49">
        <v>1817.6</v>
      </c>
      <c r="J5" s="49">
        <f>E5-F5-G5-H5-I5</f>
        <v>26.200000000000273</v>
      </c>
      <c r="K5" s="49">
        <f>L5+M5</f>
        <v>0</v>
      </c>
      <c r="L5" s="49">
        <v>0</v>
      </c>
      <c r="M5" s="49">
        <v>0</v>
      </c>
    </row>
    <row r="6" spans="1:13" ht="51" customHeight="1">
      <c r="A6" s="44" t="s">
        <v>133</v>
      </c>
      <c r="B6" s="59">
        <v>85.6</v>
      </c>
      <c r="C6" s="79">
        <v>257</v>
      </c>
      <c r="D6" s="49">
        <f>E6+K6</f>
        <v>4468.4</v>
      </c>
      <c r="E6" s="49">
        <v>4468.4</v>
      </c>
      <c r="F6" s="49">
        <v>3020.7</v>
      </c>
      <c r="G6" s="49">
        <v>556</v>
      </c>
      <c r="H6" s="49">
        <v>23.7</v>
      </c>
      <c r="I6" s="49">
        <v>774.3</v>
      </c>
      <c r="J6" s="49">
        <f aca="true" t="shared" si="0" ref="J6:J14">E6-F6-G6-H6-I6</f>
        <v>93.69999999999982</v>
      </c>
      <c r="K6" s="49">
        <f>L6+M6</f>
        <v>0</v>
      </c>
      <c r="L6" s="49">
        <v>0</v>
      </c>
      <c r="M6" s="49">
        <v>0</v>
      </c>
    </row>
    <row r="7" spans="1:13" ht="75.75" customHeight="1">
      <c r="A7" s="44" t="s">
        <v>134</v>
      </c>
      <c r="B7" s="59">
        <v>124.6</v>
      </c>
      <c r="C7" s="79">
        <v>503</v>
      </c>
      <c r="D7" s="49">
        <f aca="true" t="shared" si="1" ref="D7:D14">E7+K7</f>
        <v>6133.3</v>
      </c>
      <c r="E7" s="49">
        <v>6133.3</v>
      </c>
      <c r="F7" s="49">
        <v>4087.1</v>
      </c>
      <c r="G7" s="49">
        <v>606.6</v>
      </c>
      <c r="H7" s="49">
        <v>8.3</v>
      </c>
      <c r="I7" s="49">
        <v>1430.3</v>
      </c>
      <c r="J7" s="49">
        <f t="shared" si="0"/>
        <v>1.0000000000004547</v>
      </c>
      <c r="K7" s="49">
        <f aca="true" t="shared" si="2" ref="K7:K14">L7+M7</f>
        <v>0</v>
      </c>
      <c r="L7" s="49">
        <v>0</v>
      </c>
      <c r="M7" s="49">
        <v>0</v>
      </c>
    </row>
    <row r="8" spans="1:15" ht="77.25" customHeight="1">
      <c r="A8" s="44" t="s">
        <v>135</v>
      </c>
      <c r="B8" s="59">
        <v>107.1</v>
      </c>
      <c r="C8" s="79">
        <v>382</v>
      </c>
      <c r="D8" s="49">
        <f t="shared" si="1"/>
        <v>5517.6</v>
      </c>
      <c r="E8" s="49">
        <v>5517.6</v>
      </c>
      <c r="F8" s="49">
        <v>3629.6</v>
      </c>
      <c r="G8" s="49">
        <v>804.1</v>
      </c>
      <c r="H8" s="49">
        <v>19.5</v>
      </c>
      <c r="I8" s="49">
        <v>1061.4</v>
      </c>
      <c r="J8" s="49">
        <f t="shared" si="0"/>
        <v>3.0000000000004547</v>
      </c>
      <c r="K8" s="49">
        <f t="shared" si="2"/>
        <v>0</v>
      </c>
      <c r="L8" s="49">
        <v>0</v>
      </c>
      <c r="M8" s="49">
        <v>0</v>
      </c>
      <c r="O8" s="45"/>
    </row>
    <row r="9" spans="1:13" ht="75.75" customHeight="1">
      <c r="A9" s="44" t="s">
        <v>136</v>
      </c>
      <c r="B9" s="59">
        <v>71.9</v>
      </c>
      <c r="C9" s="79">
        <v>274</v>
      </c>
      <c r="D9" s="49">
        <f>E9+K9</f>
        <v>3774.4</v>
      </c>
      <c r="E9" s="49">
        <v>3774.4</v>
      </c>
      <c r="F9" s="49">
        <v>2681.6</v>
      </c>
      <c r="G9" s="49">
        <v>101</v>
      </c>
      <c r="H9" s="49">
        <v>19.5</v>
      </c>
      <c r="I9" s="49">
        <v>971.7</v>
      </c>
      <c r="J9" s="49">
        <f t="shared" si="0"/>
        <v>0.6000000000001364</v>
      </c>
      <c r="K9" s="49">
        <f>L9+M9</f>
        <v>0</v>
      </c>
      <c r="L9" s="49">
        <v>0</v>
      </c>
      <c r="M9" s="49">
        <v>0</v>
      </c>
    </row>
    <row r="10" spans="1:13" ht="89.25" customHeight="1">
      <c r="A10" s="44" t="s">
        <v>137</v>
      </c>
      <c r="B10" s="59">
        <v>71.5</v>
      </c>
      <c r="C10" s="79">
        <v>194</v>
      </c>
      <c r="D10" s="49">
        <f t="shared" si="1"/>
        <v>3399.5</v>
      </c>
      <c r="E10" s="49">
        <v>3399.5</v>
      </c>
      <c r="F10" s="49">
        <v>2461.6</v>
      </c>
      <c r="G10" s="49">
        <v>344.3</v>
      </c>
      <c r="H10" s="49">
        <v>4.6</v>
      </c>
      <c r="I10" s="49">
        <v>588.9</v>
      </c>
      <c r="J10" s="49">
        <f t="shared" si="0"/>
        <v>0.10000000000013642</v>
      </c>
      <c r="K10" s="49">
        <f t="shared" si="2"/>
        <v>0</v>
      </c>
      <c r="L10" s="49">
        <v>0</v>
      </c>
      <c r="M10" s="49">
        <v>0</v>
      </c>
    </row>
    <row r="11" spans="1:13" ht="37.5" customHeight="1">
      <c r="A11" s="44" t="s">
        <v>138</v>
      </c>
      <c r="B11" s="59">
        <v>104.9</v>
      </c>
      <c r="C11" s="79">
        <v>424</v>
      </c>
      <c r="D11" s="49">
        <f t="shared" si="1"/>
        <v>5350.9</v>
      </c>
      <c r="E11" s="49">
        <v>5350.9</v>
      </c>
      <c r="F11" s="49">
        <v>3498.9</v>
      </c>
      <c r="G11" s="49">
        <v>733.6</v>
      </c>
      <c r="H11" s="49">
        <v>11.7</v>
      </c>
      <c r="I11" s="49">
        <v>1103.7</v>
      </c>
      <c r="J11" s="49">
        <f t="shared" si="0"/>
        <v>2.9999999999995453</v>
      </c>
      <c r="K11" s="49">
        <f t="shared" si="2"/>
        <v>0</v>
      </c>
      <c r="L11" s="49">
        <v>0</v>
      </c>
      <c r="M11" s="49">
        <v>0</v>
      </c>
    </row>
    <row r="12" spans="1:13" ht="74.25" customHeight="1">
      <c r="A12" s="44" t="s">
        <v>139</v>
      </c>
      <c r="B12" s="59">
        <v>68.7</v>
      </c>
      <c r="C12" s="79">
        <v>233</v>
      </c>
      <c r="D12" s="49">
        <f t="shared" si="1"/>
        <v>4375.4</v>
      </c>
      <c r="E12" s="49">
        <v>4375.4</v>
      </c>
      <c r="F12" s="49">
        <v>2215.1</v>
      </c>
      <c r="G12" s="49">
        <v>1617.7</v>
      </c>
      <c r="H12" s="49">
        <v>29.2</v>
      </c>
      <c r="I12" s="49">
        <v>496.9</v>
      </c>
      <c r="J12" s="49">
        <f>E12-F12-G12-H12-I12</f>
        <v>16.49999999999966</v>
      </c>
      <c r="K12" s="49">
        <f t="shared" si="2"/>
        <v>0</v>
      </c>
      <c r="L12" s="49">
        <v>0</v>
      </c>
      <c r="M12" s="49">
        <v>0</v>
      </c>
    </row>
    <row r="13" spans="1:13" ht="36.75" customHeight="1">
      <c r="A13" s="44" t="s">
        <v>140</v>
      </c>
      <c r="B13" s="59">
        <v>112.6</v>
      </c>
      <c r="C13" s="79">
        <v>489</v>
      </c>
      <c r="D13" s="49">
        <f t="shared" si="1"/>
        <v>6582.7</v>
      </c>
      <c r="E13" s="49">
        <v>6582.7</v>
      </c>
      <c r="F13" s="49">
        <v>4032.6</v>
      </c>
      <c r="G13" s="49">
        <v>956.7</v>
      </c>
      <c r="H13" s="49">
        <v>115.5</v>
      </c>
      <c r="I13" s="49">
        <v>1456.3</v>
      </c>
      <c r="J13" s="49">
        <f>E13-F13-G13-H13-I13</f>
        <v>21.59999999999991</v>
      </c>
      <c r="K13" s="49">
        <f t="shared" si="2"/>
        <v>0</v>
      </c>
      <c r="L13" s="49"/>
      <c r="M13" s="49">
        <v>0</v>
      </c>
    </row>
    <row r="14" spans="1:13" ht="76.5" customHeight="1">
      <c r="A14" s="44" t="s">
        <v>141</v>
      </c>
      <c r="B14" s="59">
        <v>115</v>
      </c>
      <c r="C14" s="79">
        <v>749</v>
      </c>
      <c r="D14" s="49">
        <f t="shared" si="1"/>
        <v>7157.3</v>
      </c>
      <c r="E14" s="49">
        <v>7157.3</v>
      </c>
      <c r="F14" s="49">
        <v>4468</v>
      </c>
      <c r="G14" s="49">
        <v>308.5</v>
      </c>
      <c r="H14" s="49">
        <v>98.4</v>
      </c>
      <c r="I14" s="49">
        <v>2278</v>
      </c>
      <c r="J14" s="49">
        <f t="shared" si="0"/>
        <v>4.400000000000091</v>
      </c>
      <c r="K14" s="49">
        <f t="shared" si="2"/>
        <v>0</v>
      </c>
      <c r="L14" s="49">
        <v>0</v>
      </c>
      <c r="M14" s="49">
        <v>0</v>
      </c>
    </row>
  </sheetData>
  <sheetProtection/>
  <mergeCells count="12">
    <mergeCell ref="A1:M1"/>
    <mergeCell ref="A2:A4"/>
    <mergeCell ref="B2:B4"/>
    <mergeCell ref="C2:C4"/>
    <mergeCell ref="D2:D4"/>
    <mergeCell ref="E2:J2"/>
    <mergeCell ref="K2:K4"/>
    <mergeCell ref="L2:M2"/>
    <mergeCell ref="E3:E4"/>
    <mergeCell ref="F3:J3"/>
    <mergeCell ref="L3:L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1">
      <selection activeCell="A9" sqref="A9"/>
    </sheetView>
  </sheetViews>
  <sheetFormatPr defaultColWidth="9.125" defaultRowHeight="12.75"/>
  <cols>
    <col min="1" max="1" width="24.375" style="7" customWidth="1"/>
    <col min="2" max="2" width="15.625" style="9" customWidth="1"/>
    <col min="3" max="3" width="12.875" style="9" customWidth="1"/>
    <col min="4" max="4" width="12.50390625" style="9" customWidth="1"/>
    <col min="5" max="6" width="11.375" style="9" customWidth="1"/>
    <col min="7" max="7" width="17.00390625" style="9" customWidth="1"/>
    <col min="8" max="8" width="15.375" style="9" customWidth="1"/>
    <col min="9" max="9" width="11.50390625" style="9" customWidth="1"/>
    <col min="10" max="10" width="20.00390625" style="9" customWidth="1"/>
    <col min="11" max="11" width="13.375" style="9" customWidth="1"/>
    <col min="12" max="12" width="15.00390625" style="9" customWidth="1"/>
    <col min="13" max="16384" width="9.125" style="1" customWidth="1"/>
  </cols>
  <sheetData>
    <row r="1" spans="1:12" ht="20.25" customHeight="1">
      <c r="A1" s="140" t="s">
        <v>175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.75">
      <c r="A2" s="5"/>
      <c r="B2" s="5"/>
      <c r="C2" s="5"/>
      <c r="D2" s="5"/>
      <c r="E2" s="5"/>
      <c r="F2" s="5"/>
      <c r="G2" s="5"/>
      <c r="H2" s="5"/>
      <c r="I2" s="5"/>
      <c r="J2" s="18"/>
      <c r="K2" s="18"/>
      <c r="L2" s="18"/>
    </row>
    <row r="3" spans="1:12" ht="32.25" customHeight="1">
      <c r="A3" s="132" t="s">
        <v>93</v>
      </c>
      <c r="B3" s="132" t="s">
        <v>87</v>
      </c>
      <c r="C3" s="132" t="s">
        <v>99</v>
      </c>
      <c r="D3" s="132" t="s">
        <v>89</v>
      </c>
      <c r="E3" s="102" t="s">
        <v>176</v>
      </c>
      <c r="F3" s="141" t="s">
        <v>102</v>
      </c>
      <c r="G3" s="142"/>
      <c r="H3" s="142"/>
      <c r="I3" s="142"/>
      <c r="J3" s="137" t="s">
        <v>110</v>
      </c>
      <c r="K3" s="108" t="s">
        <v>107</v>
      </c>
      <c r="L3" s="108"/>
    </row>
    <row r="4" spans="1:12" ht="15.75" customHeight="1">
      <c r="A4" s="132"/>
      <c r="B4" s="132"/>
      <c r="C4" s="132"/>
      <c r="D4" s="132"/>
      <c r="E4" s="103"/>
      <c r="F4" s="102" t="s">
        <v>100</v>
      </c>
      <c r="G4" s="108" t="s">
        <v>82</v>
      </c>
      <c r="H4" s="108"/>
      <c r="I4" s="108"/>
      <c r="J4" s="138"/>
      <c r="K4" s="109" t="s">
        <v>111</v>
      </c>
      <c r="L4" s="109" t="s">
        <v>112</v>
      </c>
    </row>
    <row r="5" spans="1:12" s="2" customFormat="1" ht="62.25" customHeight="1">
      <c r="A5" s="132"/>
      <c r="B5" s="132"/>
      <c r="C5" s="132"/>
      <c r="D5" s="132"/>
      <c r="E5" s="104"/>
      <c r="F5" s="104"/>
      <c r="G5" s="4" t="s">
        <v>83</v>
      </c>
      <c r="H5" s="4" t="s">
        <v>84</v>
      </c>
      <c r="I5" s="4" t="s">
        <v>79</v>
      </c>
      <c r="J5" s="139"/>
      <c r="K5" s="109"/>
      <c r="L5" s="109"/>
    </row>
    <row r="6" spans="1:14" ht="48.75" customHeight="1">
      <c r="A6" s="90" t="s">
        <v>75</v>
      </c>
      <c r="B6" s="31">
        <v>25</v>
      </c>
      <c r="C6" s="31">
        <v>44</v>
      </c>
      <c r="D6" s="31">
        <v>614</v>
      </c>
      <c r="E6" s="55">
        <f>F6</f>
        <v>890.4</v>
      </c>
      <c r="F6" s="55">
        <f aca="true" t="shared" si="0" ref="F6:F12">G6+H6+I6</f>
        <v>890.4</v>
      </c>
      <c r="G6" s="55">
        <v>777.9</v>
      </c>
      <c r="H6" s="55">
        <v>111.8</v>
      </c>
      <c r="I6" s="55">
        <v>0.7</v>
      </c>
      <c r="J6" s="57">
        <v>0</v>
      </c>
      <c r="K6" s="57"/>
      <c r="L6" s="57"/>
      <c r="N6" s="28"/>
    </row>
    <row r="7" spans="1:14" ht="30.75" customHeight="1">
      <c r="A7" s="90" t="s">
        <v>76</v>
      </c>
      <c r="B7" s="56">
        <v>36</v>
      </c>
      <c r="C7" s="56">
        <v>54</v>
      </c>
      <c r="D7" s="56">
        <v>716</v>
      </c>
      <c r="E7" s="55">
        <f aca="true" t="shared" si="1" ref="E7:E12">F7</f>
        <v>1254.6000000000001</v>
      </c>
      <c r="F7" s="55">
        <f t="shared" si="0"/>
        <v>1254.6000000000001</v>
      </c>
      <c r="G7" s="55">
        <v>1187.4</v>
      </c>
      <c r="H7" s="55">
        <v>66.7</v>
      </c>
      <c r="I7" s="55">
        <v>0.5</v>
      </c>
      <c r="J7" s="57">
        <v>0</v>
      </c>
      <c r="K7" s="57"/>
      <c r="L7" s="57"/>
      <c r="N7" s="28"/>
    </row>
    <row r="8" spans="1:14" ht="30.75">
      <c r="A8" s="90" t="s">
        <v>118</v>
      </c>
      <c r="B8" s="56">
        <v>27</v>
      </c>
      <c r="C8" s="56">
        <v>42</v>
      </c>
      <c r="D8" s="56">
        <v>392</v>
      </c>
      <c r="E8" s="55">
        <f t="shared" si="1"/>
        <v>989.0999999999999</v>
      </c>
      <c r="F8" s="55">
        <f t="shared" si="0"/>
        <v>989.0999999999999</v>
      </c>
      <c r="G8" s="55">
        <v>829.4</v>
      </c>
      <c r="H8" s="55">
        <v>158.9</v>
      </c>
      <c r="I8" s="55">
        <v>0.8</v>
      </c>
      <c r="J8" s="57">
        <v>0</v>
      </c>
      <c r="K8" s="57"/>
      <c r="L8" s="57"/>
      <c r="N8" s="28"/>
    </row>
    <row r="9" spans="1:14" ht="30.75">
      <c r="A9" s="90" t="s">
        <v>126</v>
      </c>
      <c r="B9" s="56">
        <v>33</v>
      </c>
      <c r="C9" s="56">
        <v>59</v>
      </c>
      <c r="D9" s="56">
        <v>626</v>
      </c>
      <c r="E9" s="55">
        <f t="shared" si="1"/>
        <v>1113.8</v>
      </c>
      <c r="F9" s="55">
        <f t="shared" si="0"/>
        <v>1113.8</v>
      </c>
      <c r="G9" s="55">
        <v>1085.2</v>
      </c>
      <c r="H9" s="55">
        <v>28.1</v>
      </c>
      <c r="I9" s="55">
        <v>0.5</v>
      </c>
      <c r="J9" s="57">
        <v>0</v>
      </c>
      <c r="K9" s="57"/>
      <c r="L9" s="57"/>
      <c r="N9" s="28"/>
    </row>
    <row r="10" spans="1:14" ht="30.75">
      <c r="A10" s="90" t="s">
        <v>77</v>
      </c>
      <c r="B10" s="56">
        <v>11.5</v>
      </c>
      <c r="C10" s="56">
        <v>3</v>
      </c>
      <c r="D10" s="56">
        <v>51</v>
      </c>
      <c r="E10" s="55">
        <f t="shared" si="1"/>
        <v>281.5</v>
      </c>
      <c r="F10" s="55">
        <f t="shared" si="0"/>
        <v>281.5</v>
      </c>
      <c r="G10" s="55">
        <v>273.6</v>
      </c>
      <c r="H10" s="55">
        <v>7.4</v>
      </c>
      <c r="I10" s="55">
        <v>0.5</v>
      </c>
      <c r="J10" s="57">
        <v>0</v>
      </c>
      <c r="K10" s="57"/>
      <c r="L10" s="57"/>
      <c r="N10" s="28"/>
    </row>
    <row r="11" spans="1:14" ht="33" customHeight="1">
      <c r="A11" s="90" t="s">
        <v>81</v>
      </c>
      <c r="B11" s="56">
        <v>50.89</v>
      </c>
      <c r="C11" s="56">
        <v>74</v>
      </c>
      <c r="D11" s="56">
        <v>937</v>
      </c>
      <c r="E11" s="55">
        <f t="shared" si="1"/>
        <v>1841.5</v>
      </c>
      <c r="F11" s="55">
        <f t="shared" si="0"/>
        <v>1841.5</v>
      </c>
      <c r="G11" s="55">
        <v>1586</v>
      </c>
      <c r="H11" s="55">
        <v>255</v>
      </c>
      <c r="I11" s="55">
        <v>0.5</v>
      </c>
      <c r="J11" s="57">
        <v>0</v>
      </c>
      <c r="K11" s="57"/>
      <c r="L11" s="57"/>
      <c r="N11" s="28"/>
    </row>
    <row r="12" spans="1:14" ht="61.5" customHeight="1">
      <c r="A12" s="90" t="s">
        <v>78</v>
      </c>
      <c r="B12" s="56">
        <v>15</v>
      </c>
      <c r="C12" s="56">
        <v>46</v>
      </c>
      <c r="D12" s="56">
        <v>680</v>
      </c>
      <c r="E12" s="55">
        <f t="shared" si="1"/>
        <v>499.8</v>
      </c>
      <c r="F12" s="55">
        <f t="shared" si="0"/>
        <v>499.8</v>
      </c>
      <c r="G12" s="55">
        <v>499.3</v>
      </c>
      <c r="H12" s="55">
        <v>0</v>
      </c>
      <c r="I12" s="55">
        <v>0.5</v>
      </c>
      <c r="J12" s="57">
        <v>0</v>
      </c>
      <c r="K12" s="57"/>
      <c r="L12" s="57"/>
      <c r="N12" s="28"/>
    </row>
    <row r="14" spans="1:12" ht="18.75" customHeight="1">
      <c r="A14" s="1"/>
      <c r="B14" s="1"/>
      <c r="C14" s="1"/>
      <c r="D14" s="1"/>
      <c r="E14" s="1"/>
      <c r="F14" s="45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="13" customFormat="1" ht="15.75" customHeight="1"/>
    <row r="17" s="13" customFormat="1" ht="15.75" customHeight="1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  <row r="26" s="13" customFormat="1" ht="15"/>
    <row r="27" s="13" customFormat="1" ht="15.75" customHeight="1"/>
    <row r="28" s="13" customFormat="1" ht="15.75" customHeight="1"/>
    <row r="29" s="13" customFormat="1" ht="15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pans="1:12" s="13" customFormat="1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s="13" customFormat="1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s="13" customFormat="1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s="13" customFormat="1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s="13" customFormat="1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s="13" customFormat="1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s="13" customFormat="1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s="13" customFormat="1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s="13" customFormat="1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s="13" customFormat="1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s="13" customFormat="1" ht="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s="13" customFormat="1" ht="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s="13" customFormat="1" ht="1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s="13" customFormat="1" ht="1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s="13" customFormat="1" ht="1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s="13" customFormat="1" ht="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s="13" customFormat="1" ht="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s="13" customFormat="1" ht="1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s="13" customFormat="1" ht="1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s="13" customFormat="1" ht="15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s="13" customFormat="1" ht="1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s="13" customFormat="1" ht="1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s="13" customFormat="1" ht="1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s="13" customFormat="1" ht="1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13" customFormat="1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s="13" customFormat="1" ht="1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s="13" customFormat="1" ht="1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s="13" customFormat="1" ht="1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s="13" customFormat="1" ht="15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s="13" customFormat="1" ht="1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s="13" customFormat="1" ht="1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s="13" customFormat="1" ht="15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13" customFormat="1" ht="1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s="13" customFormat="1" ht="1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s="13" customFormat="1" ht="1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s="13" customFormat="1" ht="15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s="13" customFormat="1" ht="1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s="13" customFormat="1" ht="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s="13" customFormat="1" ht="15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s="13" customFormat="1" ht="1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s="13" customFormat="1" ht="1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s="13" customFormat="1" ht="15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s="13" customFormat="1" ht="1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s="13" customFormat="1" ht="1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s="13" customFormat="1" ht="15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s="13" customFormat="1" ht="15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s="13" customFormat="1" ht="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s="13" customFormat="1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13" customFormat="1" ht="1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s="13" customFormat="1" ht="15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s="13" customFormat="1" ht="15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s="13" customFormat="1" ht="15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s="13" customFormat="1" ht="15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</sheetData>
  <sheetProtection/>
  <mergeCells count="13">
    <mergeCell ref="A1:L1"/>
    <mergeCell ref="G4:I4"/>
    <mergeCell ref="E3:E5"/>
    <mergeCell ref="F3:I3"/>
    <mergeCell ref="F4:F5"/>
    <mergeCell ref="A3:A5"/>
    <mergeCell ref="C3:C5"/>
    <mergeCell ref="D3:D5"/>
    <mergeCell ref="B3:B5"/>
    <mergeCell ref="J3:J5"/>
    <mergeCell ref="K3:L3"/>
    <mergeCell ref="K4:K5"/>
    <mergeCell ref="L4:L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24"/>
  <sheetViews>
    <sheetView view="pageBreakPreview" zoomScaleSheetLayoutView="100" zoomScalePageLayoutView="0" workbookViewId="0" topLeftCell="A1">
      <selection activeCell="A10" sqref="A10"/>
    </sheetView>
  </sheetViews>
  <sheetFormatPr defaultColWidth="9.125" defaultRowHeight="12.75"/>
  <cols>
    <col min="1" max="1" width="38.375" style="0" customWidth="1"/>
    <col min="2" max="2" width="13.875" style="0" customWidth="1"/>
    <col min="3" max="3" width="15.50390625" style="0" customWidth="1"/>
    <col min="4" max="4" width="14.00390625" style="0" customWidth="1"/>
    <col min="5" max="5" width="12.125" style="0" customWidth="1"/>
    <col min="6" max="6" width="16.625" style="0" customWidth="1"/>
    <col min="7" max="7" width="13.00390625" style="0" customWidth="1"/>
    <col min="8" max="8" width="9.50390625" style="0" bestFit="1" customWidth="1"/>
  </cols>
  <sheetData>
    <row r="1" spans="1:7" ht="39" customHeight="1">
      <c r="A1" s="143" t="s">
        <v>152</v>
      </c>
      <c r="B1" s="143"/>
      <c r="C1" s="143"/>
      <c r="D1" s="143"/>
      <c r="E1" s="143"/>
      <c r="F1" s="143"/>
      <c r="G1" s="143"/>
    </row>
    <row r="2" spans="1:7" ht="20.25">
      <c r="A2" s="23"/>
      <c r="B2" s="23"/>
      <c r="C2" s="23"/>
      <c r="D2" s="23"/>
      <c r="E2" s="23"/>
      <c r="F2" s="23"/>
      <c r="G2" s="23"/>
    </row>
    <row r="3" spans="1:7" ht="15.75">
      <c r="A3" s="15"/>
      <c r="B3" s="15"/>
      <c r="C3" s="1"/>
      <c r="D3" s="1"/>
      <c r="E3" s="1"/>
      <c r="F3" s="1"/>
      <c r="G3" s="12" t="s">
        <v>104</v>
      </c>
    </row>
    <row r="4" spans="1:7" ht="15.75" customHeight="1">
      <c r="A4" s="102" t="s">
        <v>105</v>
      </c>
      <c r="B4" s="102" t="s">
        <v>106</v>
      </c>
      <c r="C4" s="144" t="s">
        <v>107</v>
      </c>
      <c r="D4" s="145"/>
      <c r="E4" s="145"/>
      <c r="F4" s="145"/>
      <c r="G4" s="146"/>
    </row>
    <row r="5" spans="1:7" ht="50.25" customHeight="1">
      <c r="A5" s="104"/>
      <c r="B5" s="104"/>
      <c r="C5" s="4" t="s">
        <v>83</v>
      </c>
      <c r="D5" s="4" t="s">
        <v>84</v>
      </c>
      <c r="E5" s="4" t="s">
        <v>85</v>
      </c>
      <c r="F5" s="4" t="s">
        <v>79</v>
      </c>
      <c r="G5" s="4" t="s">
        <v>101</v>
      </c>
    </row>
    <row r="6" spans="1:10" s="78" customFormat="1" ht="15">
      <c r="A6" s="91" t="s">
        <v>108</v>
      </c>
      <c r="B6" s="59">
        <v>5153.9</v>
      </c>
      <c r="C6" s="92"/>
      <c r="D6" s="92"/>
      <c r="E6" s="92">
        <v>5080</v>
      </c>
      <c r="F6" s="92">
        <v>63.9</v>
      </c>
      <c r="G6" s="59">
        <v>0</v>
      </c>
      <c r="H6" s="77"/>
      <c r="I6" s="77"/>
      <c r="J6" s="77"/>
    </row>
    <row r="7" spans="1:7" ht="15">
      <c r="A7" s="91" t="s">
        <v>109</v>
      </c>
      <c r="B7" s="59">
        <f>SUM(C7:G7)</f>
        <v>764</v>
      </c>
      <c r="C7" s="92"/>
      <c r="D7" s="92"/>
      <c r="E7" s="92">
        <v>26.6</v>
      </c>
      <c r="F7" s="92">
        <v>737.4</v>
      </c>
      <c r="G7" s="59"/>
    </row>
    <row r="8" spans="1:7" ht="15">
      <c r="A8" s="91" t="s">
        <v>128</v>
      </c>
      <c r="B8" s="49">
        <f>SUM(C8:G8)</f>
        <v>1805.1</v>
      </c>
      <c r="C8" s="49">
        <v>464</v>
      </c>
      <c r="D8" s="49">
        <v>891.8</v>
      </c>
      <c r="E8" s="49">
        <v>40.3</v>
      </c>
      <c r="F8" s="49">
        <v>384.2</v>
      </c>
      <c r="G8" s="49">
        <v>24.8</v>
      </c>
    </row>
    <row r="9" spans="1:7" s="39" customFormat="1" ht="15">
      <c r="A9" s="32" t="s">
        <v>178</v>
      </c>
      <c r="B9" s="59">
        <f>C9+D9+E9+F9+G9</f>
        <v>2.9</v>
      </c>
      <c r="C9" s="20"/>
      <c r="D9" s="20"/>
      <c r="E9" s="20"/>
      <c r="F9" s="59">
        <v>2.9</v>
      </c>
      <c r="G9" s="59"/>
    </row>
    <row r="10" spans="1:7" ht="15">
      <c r="A10" s="14"/>
      <c r="B10" s="29"/>
      <c r="C10" s="1"/>
      <c r="D10" s="1"/>
      <c r="E10" s="1"/>
      <c r="F10" s="1"/>
      <c r="G10" s="9"/>
    </row>
    <row r="11" spans="1:7" ht="15">
      <c r="A11" s="8"/>
      <c r="B11" s="9"/>
      <c r="C11" s="1"/>
      <c r="D11" s="1"/>
      <c r="E11" s="45"/>
      <c r="F11" s="1"/>
      <c r="G11" s="51"/>
    </row>
    <row r="12" spans="1:7" ht="15">
      <c r="A12" s="8"/>
      <c r="B12" s="9"/>
      <c r="C12" s="1"/>
      <c r="D12" s="1"/>
      <c r="E12" s="1"/>
      <c r="F12" s="1"/>
      <c r="G12" s="9"/>
    </row>
    <row r="13" spans="1:7" ht="15">
      <c r="A13" s="8"/>
      <c r="B13" s="9"/>
      <c r="C13" s="1"/>
      <c r="D13" s="45"/>
      <c r="E13" s="1"/>
      <c r="F13" s="1"/>
      <c r="G13" s="9"/>
    </row>
    <row r="14" spans="1:7" ht="15">
      <c r="A14" s="8"/>
      <c r="B14" s="9"/>
      <c r="C14" s="1"/>
      <c r="D14" s="45"/>
      <c r="E14" s="1"/>
      <c r="F14" s="1"/>
      <c r="G14" s="51"/>
    </row>
    <row r="15" spans="1:7" ht="15">
      <c r="A15" s="8"/>
      <c r="B15" s="9"/>
      <c r="C15" s="1"/>
      <c r="D15" s="1"/>
      <c r="E15" s="1"/>
      <c r="F15" s="45"/>
      <c r="G15" s="9"/>
    </row>
    <row r="16" spans="1:7" ht="15">
      <c r="A16" s="8"/>
      <c r="B16" s="9"/>
      <c r="C16" s="1"/>
      <c r="D16" s="1"/>
      <c r="E16" s="1"/>
      <c r="F16" s="1"/>
      <c r="G16" s="9"/>
    </row>
    <row r="17" spans="1:7" ht="15">
      <c r="A17" s="8"/>
      <c r="B17" s="9"/>
      <c r="C17" s="1"/>
      <c r="D17" s="1"/>
      <c r="E17" s="1"/>
      <c r="F17" s="1"/>
      <c r="G17" s="9"/>
    </row>
    <row r="18" spans="1:7" ht="15">
      <c r="A18" s="8"/>
      <c r="B18" s="9"/>
      <c r="C18" s="1"/>
      <c r="D18" s="1"/>
      <c r="E18" s="1"/>
      <c r="F18" s="1"/>
      <c r="G18" s="9"/>
    </row>
    <row r="19" spans="1:7" ht="15">
      <c r="A19" s="8"/>
      <c r="B19" s="9"/>
      <c r="C19" s="1"/>
      <c r="D19" s="1"/>
      <c r="E19" s="1"/>
      <c r="F19" s="1"/>
      <c r="G19" s="9"/>
    </row>
    <row r="20" spans="1:7" ht="15">
      <c r="A20" s="8"/>
      <c r="B20" s="9"/>
      <c r="C20" s="1"/>
      <c r="D20" s="1"/>
      <c r="E20" s="1"/>
      <c r="F20" s="1"/>
      <c r="G20" s="9"/>
    </row>
    <row r="21" spans="1:7" ht="15">
      <c r="A21" s="8"/>
      <c r="B21" s="9"/>
      <c r="C21" s="1"/>
      <c r="D21" s="1"/>
      <c r="E21" s="1"/>
      <c r="F21" s="1"/>
      <c r="G21" s="9"/>
    </row>
    <row r="22" spans="1:7" ht="15">
      <c r="A22" s="8"/>
      <c r="B22" s="9"/>
      <c r="C22" s="1"/>
      <c r="D22" s="1"/>
      <c r="E22" s="1"/>
      <c r="F22" s="1"/>
      <c r="G22" s="9"/>
    </row>
    <row r="23" spans="1:7" ht="15">
      <c r="A23" s="8"/>
      <c r="B23" s="9"/>
      <c r="C23" s="1"/>
      <c r="D23" s="1"/>
      <c r="E23" s="1"/>
      <c r="F23" s="1"/>
      <c r="G23" s="9"/>
    </row>
    <row r="24" spans="1:7" ht="15">
      <c r="A24" s="8"/>
      <c r="B24" s="9"/>
      <c r="C24" s="1"/>
      <c r="D24" s="1"/>
      <c r="E24" s="1"/>
      <c r="F24" s="1"/>
      <c r="G24" s="9"/>
    </row>
  </sheetData>
  <sheetProtection/>
  <mergeCells count="4">
    <mergeCell ref="A1:G1"/>
    <mergeCell ref="A4:A5"/>
    <mergeCell ref="B4:B5"/>
    <mergeCell ref="C4:G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E1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6.00390625" style="3" customWidth="1"/>
    <col min="2" max="2" width="21.50390625" style="3" customWidth="1"/>
    <col min="3" max="3" width="12.50390625" style="0" customWidth="1"/>
    <col min="4" max="4" width="15.00390625" style="0" customWidth="1"/>
    <col min="5" max="5" width="9.875" style="0" customWidth="1"/>
  </cols>
  <sheetData>
    <row r="2" spans="1:2" ht="20.25">
      <c r="A2" s="34" t="s">
        <v>174</v>
      </c>
      <c r="B2" s="35"/>
    </row>
    <row r="3" spans="1:4" ht="20.25">
      <c r="A3" s="147" t="s">
        <v>115</v>
      </c>
      <c r="B3" s="147"/>
      <c r="C3" s="147"/>
      <c r="D3" s="147"/>
    </row>
    <row r="4" spans="1:4" ht="39" customHeight="1">
      <c r="A4" s="16" t="s">
        <v>86</v>
      </c>
      <c r="B4" s="16" t="s">
        <v>92</v>
      </c>
      <c r="C4" s="36" t="s">
        <v>113</v>
      </c>
      <c r="D4" s="37" t="s">
        <v>114</v>
      </c>
    </row>
    <row r="5" spans="1:4" ht="30.75">
      <c r="A5" s="98" t="s">
        <v>179</v>
      </c>
      <c r="B5" s="70">
        <f>C5+D5</f>
        <v>749.5</v>
      </c>
      <c r="C5" s="70">
        <v>749.5</v>
      </c>
      <c r="D5" s="93"/>
    </row>
    <row r="6" spans="1:5" ht="15">
      <c r="A6" s="97" t="s">
        <v>94</v>
      </c>
      <c r="B6" s="70">
        <f aca="true" t="shared" si="0" ref="B6:B12">C6+D6</f>
        <v>2165.8</v>
      </c>
      <c r="C6" s="70">
        <v>2165.8</v>
      </c>
      <c r="D6" s="94"/>
      <c r="E6" s="38"/>
    </row>
    <row r="7" spans="1:4" ht="15">
      <c r="A7" s="97" t="s">
        <v>95</v>
      </c>
      <c r="B7" s="70">
        <f t="shared" si="0"/>
        <v>766.1</v>
      </c>
      <c r="C7" s="70">
        <v>766.1</v>
      </c>
      <c r="D7" s="95"/>
    </row>
    <row r="8" spans="1:4" ht="15">
      <c r="A8" s="97" t="s">
        <v>96</v>
      </c>
      <c r="B8" s="70">
        <f t="shared" si="0"/>
        <v>974.5</v>
      </c>
      <c r="C8" s="70">
        <v>974.5</v>
      </c>
      <c r="D8" s="95"/>
    </row>
    <row r="9" spans="1:4" ht="15">
      <c r="A9" s="97" t="s">
        <v>97</v>
      </c>
      <c r="B9" s="70">
        <f t="shared" si="0"/>
        <v>579.5</v>
      </c>
      <c r="C9" s="70">
        <v>579.5</v>
      </c>
      <c r="D9" s="96"/>
    </row>
    <row r="10" spans="1:4" ht="15">
      <c r="A10" s="97" t="s">
        <v>103</v>
      </c>
      <c r="B10" s="70">
        <f t="shared" si="0"/>
        <v>7.2</v>
      </c>
      <c r="C10" s="70">
        <v>7.2</v>
      </c>
      <c r="D10" s="96"/>
    </row>
    <row r="11" spans="1:4" ht="15">
      <c r="A11" s="98" t="s">
        <v>119</v>
      </c>
      <c r="B11" s="70">
        <f t="shared" si="0"/>
        <v>1415.7</v>
      </c>
      <c r="C11" s="70">
        <v>1415.7</v>
      </c>
      <c r="D11" s="70"/>
    </row>
    <row r="12" spans="1:4" ht="30.75">
      <c r="A12" s="98" t="s">
        <v>150</v>
      </c>
      <c r="B12" s="70">
        <f t="shared" si="0"/>
        <v>957.8</v>
      </c>
      <c r="C12" s="70">
        <v>957.8</v>
      </c>
      <c r="D12" s="70"/>
    </row>
    <row r="13" ht="15">
      <c r="A13" s="30"/>
    </row>
    <row r="14" spans="1:2" ht="12.75">
      <c r="A14" s="14"/>
      <c r="B14" s="29"/>
    </row>
  </sheetData>
  <sheetProtection/>
  <mergeCells count="1">
    <mergeCell ref="A3:D3"/>
  </mergeCells>
  <printOptions horizontalCentered="1"/>
  <pageMargins left="0.7874015748031497" right="0.33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Ivancheskul</cp:lastModifiedBy>
  <cp:lastPrinted>2022-05-18T12:57:29Z</cp:lastPrinted>
  <dcterms:created xsi:type="dcterms:W3CDTF">2014-10-05T06:34:22Z</dcterms:created>
  <dcterms:modified xsi:type="dcterms:W3CDTF">2022-06-15T14:35:18Z</dcterms:modified>
  <cp:category/>
  <cp:version/>
  <cp:contentType/>
  <cp:contentStatus/>
</cp:coreProperties>
</file>